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-30" windowWidth="15315" windowHeight="9840" tabRatio="520" activeTab="1"/>
  </bookViews>
  <sheets>
    <sheet name="Tulud" sheetId="2" r:id="rId1"/>
    <sheet name="2016 EA Kulud TA lõikes" sheetId="1" r:id="rId2"/>
  </sheets>
  <definedNames>
    <definedName name="_xlnm._FilterDatabase" localSheetId="1" hidden="1">'2016 EA Kulud TA lõikes'!$A$6:$F$1100</definedName>
    <definedName name="_xlnm._FilterDatabase" localSheetId="0" hidden="1">Tulud!$A$3:$E$107</definedName>
    <definedName name="_xlnm.Print_Titles" localSheetId="1">'2016 EA Kulud TA lõikes'!$6:$6</definedName>
    <definedName name="_xlnm.Print_Titles" localSheetId="0">Tulud!$3:$3</definedName>
  </definedNames>
  <calcPr calcId="145621"/>
</workbook>
</file>

<file path=xl/calcChain.xml><?xml version="1.0" encoding="utf-8"?>
<calcChain xmlns="http://schemas.openxmlformats.org/spreadsheetml/2006/main">
  <c r="F510" i="1" l="1"/>
  <c r="E510" i="1"/>
  <c r="F538" i="1"/>
  <c r="E537" i="1"/>
  <c r="E536" i="1" s="1"/>
  <c r="F537" i="1"/>
  <c r="F536" i="1" s="1"/>
  <c r="D536" i="1"/>
  <c r="D537" i="1"/>
  <c r="F469" i="1" l="1"/>
  <c r="F468" i="1" s="1"/>
  <c r="F467" i="1" s="1"/>
  <c r="D469" i="1"/>
  <c r="D468" i="1" s="1"/>
  <c r="D467" i="1" s="1"/>
  <c r="F408" i="1"/>
  <c r="F407" i="1" s="1"/>
  <c r="F406" i="1" s="1"/>
  <c r="D408" i="1"/>
  <c r="D407" i="1" s="1"/>
  <c r="D406" i="1" s="1"/>
  <c r="F336" i="1"/>
  <c r="F335" i="1" s="1"/>
  <c r="F334" i="1" s="1"/>
  <c r="D335" i="1"/>
  <c r="D334" i="1" s="1"/>
  <c r="D336" i="1"/>
  <c r="F3" i="1"/>
  <c r="B4" i="1"/>
  <c r="E234" i="1"/>
  <c r="F209" i="1"/>
  <c r="F208" i="1" s="1"/>
  <c r="F207" i="1" s="1"/>
  <c r="F206" i="1" s="1"/>
  <c r="E208" i="1"/>
  <c r="E207" i="1" s="1"/>
  <c r="E206" i="1" s="1"/>
  <c r="D304" i="1"/>
  <c r="E306" i="1"/>
  <c r="D4" i="2"/>
  <c r="D73" i="2"/>
  <c r="G1" i="1" l="1"/>
  <c r="E122" i="1" l="1"/>
  <c r="E1036" i="1"/>
  <c r="F1037" i="1"/>
  <c r="F1036" i="1" s="1"/>
  <c r="F1039" i="1"/>
  <c r="F1038" i="1" s="1"/>
  <c r="E1038" i="1"/>
  <c r="E1035" i="1" l="1"/>
  <c r="E1034" i="1" s="1"/>
  <c r="F1035" i="1"/>
  <c r="F1034" i="1" s="1"/>
  <c r="F307" i="1"/>
  <c r="F306" i="1"/>
  <c r="F308" i="1"/>
  <c r="E542" i="1"/>
  <c r="E697" i="1"/>
  <c r="F697" i="1" s="1"/>
  <c r="F138" i="1"/>
  <c r="F137" i="1" s="1"/>
  <c r="F136" i="1" s="1"/>
  <c r="F135" i="1" s="1"/>
  <c r="E137" i="1"/>
  <c r="E136" i="1" s="1"/>
  <c r="E135" i="1" s="1"/>
  <c r="D71" i="2"/>
  <c r="F443" i="1" l="1"/>
  <c r="F442" i="1" s="1"/>
  <c r="F441" i="1" s="1"/>
  <c r="E442" i="1"/>
  <c r="E441" i="1" s="1"/>
  <c r="E445" i="1"/>
  <c r="F448" i="1"/>
  <c r="F447" i="1"/>
  <c r="F446" i="1"/>
  <c r="F453" i="1"/>
  <c r="F452" i="1"/>
  <c r="F451" i="1"/>
  <c r="F450" i="1"/>
  <c r="F466" i="1"/>
  <c r="F465" i="1"/>
  <c r="F464" i="1"/>
  <c r="F463" i="1"/>
  <c r="E454" i="1"/>
  <c r="E449" i="1" s="1"/>
  <c r="E444" i="1" s="1"/>
  <c r="F461" i="1"/>
  <c r="F454" i="1" s="1"/>
  <c r="F449" i="1" l="1"/>
  <c r="F445" i="1"/>
  <c r="E440" i="1"/>
  <c r="E11" i="1"/>
  <c r="E24" i="1"/>
  <c r="F444" i="1" l="1"/>
  <c r="F440" i="1" s="1"/>
  <c r="F636" i="1"/>
  <c r="F635" i="1" s="1"/>
  <c r="F634" i="1" s="1"/>
  <c r="F633" i="1" s="1"/>
  <c r="E635" i="1"/>
  <c r="E634" i="1" s="1"/>
  <c r="E633" i="1" s="1"/>
  <c r="F582" i="1"/>
  <c r="F581" i="1" s="1"/>
  <c r="F580" i="1" s="1"/>
  <c r="F579" i="1" s="1"/>
  <c r="E581" i="1"/>
  <c r="E580" i="1" s="1"/>
  <c r="E579" i="1" s="1"/>
  <c r="F590" i="1" l="1"/>
  <c r="F589" i="1"/>
  <c r="F588" i="1" s="1"/>
  <c r="F587" i="1" s="1"/>
  <c r="E588" i="1"/>
  <c r="E587" i="1" s="1"/>
  <c r="E69" i="2"/>
  <c r="E586" i="1" l="1"/>
  <c r="F696" i="1"/>
  <c r="F695" i="1" s="1"/>
  <c r="F694" i="1" s="1"/>
  <c r="E696" i="1"/>
  <c r="E695" i="1" s="1"/>
  <c r="E694" i="1" s="1"/>
  <c r="F995" i="1"/>
  <c r="F994" i="1" s="1"/>
  <c r="F993" i="1" s="1"/>
  <c r="E994" i="1"/>
  <c r="E993" i="1" s="1"/>
  <c r="F122" i="1" l="1"/>
  <c r="F121" i="1" s="1"/>
  <c r="F120" i="1" s="1"/>
  <c r="D303" i="1"/>
  <c r="E124" i="1"/>
  <c r="E123" i="1" s="1"/>
  <c r="F640" i="1"/>
  <c r="F639" i="1" s="1"/>
  <c r="F638" i="1" s="1"/>
  <c r="F637" i="1" s="1"/>
  <c r="E639" i="1"/>
  <c r="E638" i="1" s="1"/>
  <c r="E637" i="1" s="1"/>
  <c r="D639" i="1"/>
  <c r="D638" i="1" s="1"/>
  <c r="D637" i="1" s="1"/>
  <c r="E585" i="1"/>
  <c r="E584" i="1" s="1"/>
  <c r="E583" i="1" s="1"/>
  <c r="D585" i="1"/>
  <c r="D584" i="1" s="1"/>
  <c r="D583" i="1" s="1"/>
  <c r="E121" i="1" l="1"/>
  <c r="E120" i="1" s="1"/>
  <c r="E119" i="1" s="1"/>
  <c r="F125" i="1"/>
  <c r="F124" i="1" s="1"/>
  <c r="F123" i="1" s="1"/>
  <c r="F119" i="1" s="1"/>
  <c r="F586" i="1"/>
  <c r="F585" i="1" s="1"/>
  <c r="F584" i="1" s="1"/>
  <c r="F583" i="1" s="1"/>
  <c r="F30" i="1"/>
  <c r="E28" i="1"/>
  <c r="E50" i="1"/>
  <c r="E906" i="1"/>
  <c r="F912" i="1"/>
  <c r="F911" i="1"/>
  <c r="F910" i="1"/>
  <c r="F909" i="1"/>
  <c r="F908" i="1"/>
  <c r="F907" i="1"/>
  <c r="F903" i="1"/>
  <c r="E905" i="1"/>
  <c r="F905" i="1" s="1"/>
  <c r="E904" i="1"/>
  <c r="F904" i="1" s="1"/>
  <c r="E18" i="1"/>
  <c r="F11" i="1"/>
  <c r="F10" i="1" s="1"/>
  <c r="F9" i="1" s="1"/>
  <c r="D200" i="1"/>
  <c r="D199" i="1" s="1"/>
  <c r="D197" i="1"/>
  <c r="D196" i="1" s="1"/>
  <c r="E197" i="1"/>
  <c r="E196" i="1" s="1"/>
  <c r="F198" i="1"/>
  <c r="F197" i="1" s="1"/>
  <c r="F196" i="1" s="1"/>
  <c r="F201" i="1"/>
  <c r="F203" i="1"/>
  <c r="F204" i="1"/>
  <c r="E202" i="1"/>
  <c r="F202" i="1" s="1"/>
  <c r="F906" i="1" l="1"/>
  <c r="E10" i="1"/>
  <c r="F902" i="1"/>
  <c r="E902" i="1"/>
  <c r="E901" i="1" s="1"/>
  <c r="E900" i="1" s="1"/>
  <c r="F901" i="1"/>
  <c r="F900" i="1" s="1"/>
  <c r="E200" i="1"/>
  <c r="E199" i="1" s="1"/>
  <c r="E195" i="1" s="1"/>
  <c r="F200" i="1"/>
  <c r="F199" i="1" s="1"/>
  <c r="F195" i="1" s="1"/>
  <c r="F29" i="1"/>
  <c r="F28" i="1" s="1"/>
  <c r="F27" i="1" s="1"/>
  <c r="E27" i="1"/>
  <c r="F439" i="1" l="1"/>
  <c r="F438" i="1"/>
  <c r="F437" i="1"/>
  <c r="F436" i="1"/>
  <c r="F435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19" i="1"/>
  <c r="F418" i="1"/>
  <c r="F417" i="1"/>
  <c r="F413" i="1"/>
  <c r="F414" i="1"/>
  <c r="F415" i="1"/>
  <c r="E412" i="1"/>
  <c r="E434" i="1"/>
  <c r="E420" i="1"/>
  <c r="F226" i="1"/>
  <c r="F229" i="1"/>
  <c r="F236" i="1"/>
  <c r="F235" i="1"/>
  <c r="F234" i="1"/>
  <c r="F233" i="1"/>
  <c r="F232" i="1"/>
  <c r="F231" i="1"/>
  <c r="F237" i="1"/>
  <c r="F238" i="1"/>
  <c r="F225" i="1"/>
  <c r="F224" i="1" s="1"/>
  <c r="E225" i="1"/>
  <c r="E224" i="1" s="1"/>
  <c r="E230" i="1"/>
  <c r="E228" i="1" s="1"/>
  <c r="E227" i="1" s="1"/>
  <c r="E101" i="2"/>
  <c r="E100" i="2"/>
  <c r="E99" i="2"/>
  <c r="D98" i="2"/>
  <c r="D97" i="2" s="1"/>
  <c r="C98" i="2"/>
  <c r="C97" i="2" s="1"/>
  <c r="F230" i="1" l="1"/>
  <c r="F228" i="1" s="1"/>
  <c r="F227" i="1" s="1"/>
  <c r="F223" i="1" s="1"/>
  <c r="E416" i="1"/>
  <c r="E411" i="1" s="1"/>
  <c r="E410" i="1" s="1"/>
  <c r="F420" i="1"/>
  <c r="F434" i="1"/>
  <c r="F412" i="1"/>
  <c r="E223" i="1"/>
  <c r="E98" i="2"/>
  <c r="E97" i="2" s="1"/>
  <c r="E997" i="1"/>
  <c r="E996" i="1" s="1"/>
  <c r="E992" i="1" s="1"/>
  <c r="F1010" i="1"/>
  <c r="F1009" i="1"/>
  <c r="F1008" i="1"/>
  <c r="F1007" i="1"/>
  <c r="F1006" i="1"/>
  <c r="F1005" i="1"/>
  <c r="F1004" i="1"/>
  <c r="F1003" i="1"/>
  <c r="F1013" i="1"/>
  <c r="F1012" i="1"/>
  <c r="F1011" i="1"/>
  <c r="F1001" i="1"/>
  <c r="F999" i="1"/>
  <c r="F998" i="1"/>
  <c r="E1002" i="1"/>
  <c r="E1000" i="1" s="1"/>
  <c r="F416" i="1" l="1"/>
  <c r="F411" i="1" s="1"/>
  <c r="F410" i="1" s="1"/>
  <c r="F997" i="1"/>
  <c r="F1002" i="1"/>
  <c r="F1000" i="1" s="1"/>
  <c r="F996" i="1" s="1"/>
  <c r="F992" i="1" s="1"/>
  <c r="E533" i="1"/>
  <c r="E513" i="1"/>
  <c r="E512" i="1"/>
  <c r="F854" i="1"/>
  <c r="F853" i="1"/>
  <c r="F868" i="1"/>
  <c r="F867" i="1"/>
  <c r="F866" i="1"/>
  <c r="F865" i="1"/>
  <c r="F856" i="1"/>
  <c r="E852" i="1"/>
  <c r="E851" i="1" s="1"/>
  <c r="E857" i="1"/>
  <c r="E855" i="1" s="1"/>
  <c r="F864" i="1"/>
  <c r="F863" i="1"/>
  <c r="F861" i="1"/>
  <c r="F860" i="1"/>
  <c r="F859" i="1"/>
  <c r="F858" i="1"/>
  <c r="F862" i="1"/>
  <c r="D275" i="1"/>
  <c r="F284" i="1"/>
  <c r="E283" i="1"/>
  <c r="E282" i="1" s="1"/>
  <c r="F857" i="1" l="1"/>
  <c r="F855" i="1" s="1"/>
  <c r="F852" i="1"/>
  <c r="F282" i="1"/>
  <c r="E281" i="1"/>
  <c r="E850" i="1"/>
  <c r="F283" i="1"/>
  <c r="E395" i="1"/>
  <c r="F395" i="1" s="1"/>
  <c r="D397" i="1"/>
  <c r="F403" i="1"/>
  <c r="E405" i="1"/>
  <c r="F405" i="1" s="1"/>
  <c r="F399" i="1"/>
  <c r="F400" i="1"/>
  <c r="F401" i="1"/>
  <c r="E404" i="1"/>
  <c r="F404" i="1" s="1"/>
  <c r="E402" i="1"/>
  <c r="F402" i="1" s="1"/>
  <c r="E398" i="1"/>
  <c r="E396" i="1"/>
  <c r="F396" i="1" s="1"/>
  <c r="E394" i="1"/>
  <c r="F394" i="1" s="1"/>
  <c r="E397" i="1" l="1"/>
  <c r="F398" i="1"/>
  <c r="F851" i="1"/>
  <c r="F850" i="1" s="1"/>
  <c r="F397" i="1"/>
  <c r="E275" i="1"/>
  <c r="F281" i="1"/>
  <c r="F275" i="1" s="1"/>
  <c r="E393" i="1"/>
  <c r="E392" i="1" s="1"/>
  <c r="E391" i="1" s="1"/>
  <c r="F393" i="1"/>
  <c r="F392" i="1" s="1"/>
  <c r="F391" i="1" s="1"/>
  <c r="E38" i="2" l="1"/>
  <c r="D72" i="2" l="1"/>
  <c r="D539" i="1" l="1"/>
  <c r="F542" i="1"/>
  <c r="F541" i="1" s="1"/>
  <c r="F540" i="1" s="1"/>
  <c r="E541" i="1"/>
  <c r="E540" i="1" s="1"/>
  <c r="E1089" i="1" l="1"/>
  <c r="F318" i="1"/>
  <c r="F314" i="1" s="1"/>
  <c r="F310" i="1"/>
  <c r="E318" i="1"/>
  <c r="E314" i="1" s="1"/>
  <c r="E310" i="1"/>
  <c r="D67" i="2"/>
  <c r="F309" i="1" l="1"/>
  <c r="E309" i="1"/>
  <c r="E848" i="1"/>
  <c r="F566" i="1"/>
  <c r="F535" i="1"/>
  <c r="F508" i="1"/>
  <c r="F848" i="1"/>
  <c r="F847" i="1"/>
  <c r="F846" i="1"/>
  <c r="F845" i="1"/>
  <c r="F842" i="1"/>
  <c r="F841" i="1" s="1"/>
  <c r="F840" i="1" s="1"/>
  <c r="E841" i="1"/>
  <c r="E840" i="1" s="1"/>
  <c r="E844" i="1"/>
  <c r="E843" i="1" s="1"/>
  <c r="E839" i="1" l="1"/>
  <c r="F844" i="1"/>
  <c r="F843" i="1" s="1"/>
  <c r="F839" i="1" s="1"/>
  <c r="F1096" i="1"/>
  <c r="F1095" i="1"/>
  <c r="F1094" i="1"/>
  <c r="F1093" i="1"/>
  <c r="F1092" i="1"/>
  <c r="F1091" i="1"/>
  <c r="F1090" i="1"/>
  <c r="E1088" i="1"/>
  <c r="F1088" i="1" s="1"/>
  <c r="E1087" i="1"/>
  <c r="E1086" i="1" l="1"/>
  <c r="F1087" i="1"/>
  <c r="F1086" i="1" s="1"/>
  <c r="F1085" i="1" s="1"/>
  <c r="F1089" i="1"/>
  <c r="F290" i="1"/>
  <c r="F289" i="1"/>
  <c r="F300" i="1"/>
  <c r="F299" i="1"/>
  <c r="F298" i="1"/>
  <c r="F297" i="1"/>
  <c r="F294" i="1"/>
  <c r="F293" i="1"/>
  <c r="F292" i="1"/>
  <c r="E388" i="1"/>
  <c r="F389" i="1"/>
  <c r="F1084" i="1" l="1"/>
  <c r="F288" i="1"/>
  <c r="E390" i="1"/>
  <c r="F387" i="1"/>
  <c r="F390" i="1"/>
  <c r="E552" i="1" l="1"/>
  <c r="E547" i="1" s="1"/>
  <c r="E544" i="1"/>
  <c r="F546" i="1"/>
  <c r="F545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1" i="1"/>
  <c r="F550" i="1"/>
  <c r="F549" i="1"/>
  <c r="F548" i="1"/>
  <c r="E519" i="1"/>
  <c r="E514" i="1" s="1"/>
  <c r="E511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8" i="1"/>
  <c r="F517" i="1"/>
  <c r="F516" i="1"/>
  <c r="F515" i="1"/>
  <c r="F513" i="1"/>
  <c r="F512" i="1"/>
  <c r="E494" i="1"/>
  <c r="E486" i="1"/>
  <c r="F488" i="1"/>
  <c r="F487" i="1"/>
  <c r="F491" i="1"/>
  <c r="F492" i="1"/>
  <c r="F493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490" i="1"/>
  <c r="E489" i="1" l="1"/>
  <c r="E485" i="1" s="1"/>
  <c r="E484" i="1" s="1"/>
  <c r="F486" i="1"/>
  <c r="F552" i="1"/>
  <c r="F547" i="1" s="1"/>
  <c r="F511" i="1"/>
  <c r="F519" i="1"/>
  <c r="F514" i="1" s="1"/>
  <c r="F544" i="1"/>
  <c r="E543" i="1"/>
  <c r="E539" i="1" s="1"/>
  <c r="E509" i="1"/>
  <c r="F494" i="1"/>
  <c r="E1027" i="1"/>
  <c r="E1026" i="1" s="1"/>
  <c r="D1025" i="1"/>
  <c r="F1027" i="1"/>
  <c r="F1026" i="1" s="1"/>
  <c r="E1032" i="1"/>
  <c r="F1032" i="1" s="1"/>
  <c r="F1033" i="1"/>
  <c r="F1031" i="1" l="1"/>
  <c r="F1030" i="1" s="1"/>
  <c r="F489" i="1"/>
  <c r="F485" i="1" s="1"/>
  <c r="F484" i="1" s="1"/>
  <c r="F1025" i="1"/>
  <c r="E1031" i="1"/>
  <c r="E1030" i="1" s="1"/>
  <c r="E1025" i="1" s="1"/>
  <c r="F543" i="1"/>
  <c r="F539" i="1" s="1"/>
  <c r="F509" i="1"/>
  <c r="F388" i="1"/>
  <c r="F373" i="1" l="1"/>
  <c r="F372" i="1"/>
  <c r="F386" i="1"/>
  <c r="F377" i="1"/>
  <c r="F376" i="1"/>
  <c r="F378" i="1"/>
  <c r="F368" i="1"/>
  <c r="F367" i="1" s="1"/>
  <c r="E375" i="1"/>
  <c r="F375" i="1" s="1"/>
  <c r="F371" i="1" l="1"/>
  <c r="F374" i="1"/>
  <c r="F370" i="1" l="1"/>
  <c r="F366" i="1" s="1"/>
  <c r="E73" i="2" l="1"/>
  <c r="E72" i="2"/>
  <c r="D35" i="2"/>
  <c r="C31" i="2"/>
  <c r="D31" i="2"/>
  <c r="D20" i="2" s="1"/>
  <c r="E80" i="2"/>
  <c r="E77" i="2"/>
  <c r="E76" i="2"/>
  <c r="E71" i="2"/>
  <c r="E70" i="2"/>
  <c r="E68" i="2"/>
  <c r="E67" i="2"/>
  <c r="E63" i="2"/>
  <c r="E61" i="2"/>
  <c r="E60" i="2"/>
  <c r="E59" i="2"/>
  <c r="E57" i="2"/>
  <c r="E56" i="2"/>
  <c r="E55" i="2"/>
  <c r="E53" i="2"/>
  <c r="E52" i="2"/>
  <c r="E50" i="2"/>
  <c r="E49" i="2"/>
  <c r="E48" i="2"/>
  <c r="E47" i="2"/>
  <c r="E46" i="2"/>
  <c r="E45" i="2"/>
  <c r="E42" i="2"/>
  <c r="E41" i="2"/>
  <c r="E36" i="2"/>
  <c r="E35" i="2" s="1"/>
  <c r="E34" i="2"/>
  <c r="E33" i="2"/>
  <c r="E32" i="2"/>
  <c r="E31" i="2" s="1"/>
  <c r="E30" i="2"/>
  <c r="E29" i="2"/>
  <c r="E28" i="2"/>
  <c r="E27" i="2"/>
  <c r="E26" i="2"/>
  <c r="E25" i="2"/>
  <c r="E24" i="2"/>
  <c r="E23" i="2"/>
  <c r="E22" i="2"/>
  <c r="D43" i="2"/>
  <c r="E43" i="2" s="1"/>
  <c r="E20" i="2" l="1"/>
  <c r="E44" i="2"/>
  <c r="E40" i="2"/>
  <c r="E39" i="2" s="1"/>
  <c r="F61" i="1"/>
  <c r="F58" i="1"/>
  <c r="F57" i="1"/>
  <c r="F56" i="1"/>
  <c r="F55" i="1"/>
  <c r="F54" i="1"/>
  <c r="F53" i="1"/>
  <c r="F52" i="1"/>
  <c r="F45" i="1"/>
  <c r="F46" i="1"/>
  <c r="F47" i="1"/>
  <c r="F48" i="1"/>
  <c r="F49" i="1"/>
  <c r="F50" i="1"/>
  <c r="F51" i="1"/>
  <c r="F44" i="1"/>
  <c r="F42" i="1"/>
  <c r="F41" i="1"/>
  <c r="F40" i="1"/>
  <c r="F34" i="1"/>
  <c r="F35" i="1"/>
  <c r="F36" i="1"/>
  <c r="F37" i="1"/>
  <c r="F38" i="1"/>
  <c r="F33" i="1"/>
  <c r="F25" i="1"/>
  <c r="F24" i="1"/>
  <c r="F23" i="1"/>
  <c r="F22" i="1"/>
  <c r="F21" i="1"/>
  <c r="F20" i="1"/>
  <c r="F19" i="1"/>
  <c r="F15" i="1"/>
  <c r="F16" i="1"/>
  <c r="F17" i="1"/>
  <c r="F14" i="1"/>
  <c r="E13" i="1"/>
  <c r="F18" i="1" l="1"/>
  <c r="E12" i="1"/>
  <c r="E9" i="1"/>
  <c r="F32" i="1"/>
  <c r="F43" i="1"/>
  <c r="F39" i="1" s="1"/>
  <c r="F13" i="1"/>
  <c r="F31" i="1" l="1"/>
  <c r="F26" i="1" s="1"/>
  <c r="E8" i="1"/>
  <c r="F12" i="1"/>
  <c r="F8" i="1" s="1"/>
  <c r="E302" i="1"/>
  <c r="F302" i="1" s="1"/>
  <c r="E301" i="1"/>
  <c r="F301" i="1" s="1"/>
  <c r="F1083" i="1"/>
  <c r="F1082" i="1"/>
  <c r="F1081" i="1"/>
  <c r="F1079" i="1"/>
  <c r="F1078" i="1"/>
  <c r="F1077" i="1"/>
  <c r="F1075" i="1"/>
  <c r="F1074" i="1"/>
  <c r="F1073" i="1"/>
  <c r="F1072" i="1"/>
  <c r="F1071" i="1"/>
  <c r="F1070" i="1"/>
  <c r="F1068" i="1"/>
  <c r="F1067" i="1"/>
  <c r="F1066" i="1"/>
  <c r="F1059" i="1"/>
  <c r="F1058" i="1" s="1"/>
  <c r="E1080" i="1"/>
  <c r="F1080" i="1" s="1"/>
  <c r="E1076" i="1"/>
  <c r="E1069" i="1" s="1"/>
  <c r="E1064" i="1"/>
  <c r="E1063" i="1"/>
  <c r="E1062" i="1" l="1"/>
  <c r="F291" i="1"/>
  <c r="F287" i="1" s="1"/>
  <c r="F286" i="1" s="1"/>
  <c r="F1076" i="1"/>
  <c r="F1069" i="1" s="1"/>
  <c r="F1065" i="1" s="1"/>
  <c r="E32" i="1"/>
  <c r="E60" i="1"/>
  <c r="E59" i="1" s="1"/>
  <c r="E43" i="1"/>
  <c r="E39" i="1" s="1"/>
  <c r="E31" i="1" s="1"/>
  <c r="E368" i="1"/>
  <c r="E367" i="1" s="1"/>
  <c r="E378" i="1"/>
  <c r="E374" i="1" s="1"/>
  <c r="E371" i="1"/>
  <c r="E26" i="1" l="1"/>
  <c r="E370" i="1"/>
  <c r="E366" i="1" s="1"/>
  <c r="F1063" i="1"/>
  <c r="F1064" i="1"/>
  <c r="E1065" i="1"/>
  <c r="F983" i="1"/>
  <c r="F1062" i="1" l="1"/>
  <c r="E1061" i="1"/>
  <c r="E295" i="1"/>
  <c r="E291" i="1" s="1"/>
  <c r="E288" i="1"/>
  <c r="F305" i="1"/>
  <c r="F303" i="1" l="1"/>
  <c r="F304" i="1"/>
  <c r="E287" i="1"/>
  <c r="E305" i="1"/>
  <c r="E303" i="1" l="1"/>
  <c r="E304" i="1"/>
  <c r="D90" i="2"/>
  <c r="D18" i="2"/>
  <c r="D1062" i="1" l="1"/>
  <c r="E1059" i="1"/>
  <c r="E1058" i="1" s="1"/>
  <c r="D849" i="1"/>
  <c r="E483" i="1"/>
  <c r="F483" i="1"/>
  <c r="D483" i="1"/>
  <c r="F285" i="1"/>
  <c r="E286" i="1"/>
  <c r="E285" i="1" s="1"/>
  <c r="D285" i="1"/>
  <c r="E205" i="1"/>
  <c r="F205" i="1"/>
  <c r="D205" i="1"/>
  <c r="E184" i="1"/>
  <c r="F184" i="1"/>
  <c r="D184" i="1"/>
  <c r="E109" i="1"/>
  <c r="F109" i="1"/>
  <c r="D109" i="1"/>
  <c r="E100" i="1"/>
  <c r="F100" i="1"/>
  <c r="D100" i="1"/>
  <c r="D7" i="1"/>
  <c r="F7" i="1"/>
  <c r="E7" i="1"/>
  <c r="E90" i="2"/>
  <c r="E82" i="2"/>
  <c r="D82" i="2"/>
  <c r="D81" i="2" s="1"/>
  <c r="D79" i="2" s="1"/>
  <c r="E81" i="2"/>
  <c r="E79" i="2" s="1"/>
  <c r="C81" i="2"/>
  <c r="C79" i="2" s="1"/>
  <c r="E75" i="2"/>
  <c r="D75" i="2"/>
  <c r="D74" i="2" s="1"/>
  <c r="E74" i="2"/>
  <c r="C74" i="2"/>
  <c r="C75" i="2"/>
  <c r="E66" i="2"/>
  <c r="C66" i="2"/>
  <c r="C65" i="2" s="1"/>
  <c r="D44" i="2"/>
  <c r="C44" i="2"/>
  <c r="D40" i="2"/>
  <c r="D39" i="2" s="1"/>
  <c r="C40" i="2"/>
  <c r="D11" i="2"/>
  <c r="E18" i="2"/>
  <c r="E11" i="2" s="1"/>
  <c r="C18" i="2"/>
  <c r="C11" i="2" s="1"/>
  <c r="C20" i="2"/>
  <c r="C5" i="2"/>
  <c r="E5" i="2"/>
  <c r="D5" i="2"/>
  <c r="D54" i="2"/>
  <c r="C51" i="2"/>
  <c r="E62" i="2"/>
  <c r="D62" i="2"/>
  <c r="D58" i="2" s="1"/>
  <c r="E58" i="2" s="1"/>
  <c r="E4" i="2"/>
  <c r="D51" i="2" l="1"/>
  <c r="E54" i="2"/>
  <c r="E51" i="2" s="1"/>
  <c r="E9" i="2" s="1"/>
  <c r="D4" i="1"/>
  <c r="C64" i="2"/>
  <c r="C39" i="2"/>
  <c r="D9" i="2"/>
  <c r="C9" i="2"/>
  <c r="E65" i="2"/>
  <c r="D66" i="2"/>
  <c r="D65" i="2" s="1"/>
  <c r="D64" i="2" s="1"/>
  <c r="E64" i="2" l="1"/>
  <c r="E107" i="2" s="1"/>
  <c r="E109" i="2" s="1"/>
  <c r="D107" i="2"/>
  <c r="D109" i="2" s="1"/>
  <c r="C107" i="2"/>
  <c r="C109" i="2" s="1"/>
  <c r="C1" i="2"/>
  <c r="D2" i="1" s="1"/>
  <c r="D1" i="1" s="1"/>
  <c r="E1057" i="1"/>
  <c r="D1" i="2"/>
  <c r="E2" i="1" s="1"/>
  <c r="E1" i="2"/>
  <c r="F2" i="1" l="1"/>
  <c r="F1061" i="1" l="1"/>
  <c r="F1057" i="1" s="1"/>
  <c r="F849" i="1" l="1"/>
  <c r="F4" i="1" s="1"/>
  <c r="G4" i="1" s="1"/>
  <c r="I4" i="1" s="1"/>
  <c r="F1" i="1" l="1"/>
  <c r="I3" i="1" s="1"/>
  <c r="G3" i="1"/>
  <c r="E1085" i="1"/>
  <c r="E1084" i="1" s="1"/>
  <c r="E849" i="1" s="1"/>
  <c r="E4" i="1" s="1"/>
  <c r="E1" i="1" s="1"/>
  <c r="A2" i="1" s="1"/>
  <c r="A4" i="1" l="1"/>
  <c r="A1" i="1" s="1"/>
</calcChain>
</file>

<file path=xl/comments1.xml><?xml version="1.0" encoding="utf-8"?>
<comments xmlns="http://schemas.openxmlformats.org/spreadsheetml/2006/main">
  <authors>
    <author>Ruth</author>
  </authors>
  <commentList>
    <comment ref="H3" authorId="0">
      <text>
        <r>
          <rPr>
            <sz val="9"/>
            <color indexed="81"/>
            <rFont val="Tahoma"/>
            <family val="2"/>
            <charset val="186"/>
          </rPr>
          <t>Ruth: Pmen tulude ülekaal kuludest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  <charset val="186"/>
          </rPr>
          <t>Ruth:</t>
        </r>
        <r>
          <rPr>
            <sz val="9"/>
            <color indexed="81"/>
            <rFont val="Tahoma"/>
            <family val="2"/>
            <charset val="186"/>
          </rPr>
          <t xml:space="preserve">
Pmen Tegevusalade kulud kokku
</t>
        </r>
      </text>
    </comment>
    <comment ref="G122" authorId="0">
      <text>
        <r>
          <rPr>
            <b/>
            <sz val="9"/>
            <color indexed="81"/>
            <rFont val="Tahoma"/>
            <family val="2"/>
            <charset val="186"/>
          </rPr>
          <t>Ruth:</t>
        </r>
        <r>
          <rPr>
            <sz val="9"/>
            <color indexed="81"/>
            <rFont val="Tahoma"/>
            <family val="2"/>
            <charset val="186"/>
          </rPr>
          <t xml:space="preserve">
sh RE vahendid 2016.aastal on 325 118.-eurot</t>
        </r>
      </text>
    </comment>
    <comment ref="G1068" authorId="0">
      <text>
        <r>
          <rPr>
            <b/>
            <sz val="9"/>
            <color indexed="81"/>
            <rFont val="Tahoma"/>
            <family val="2"/>
            <charset val="186"/>
          </rPr>
          <t>Ruth:</t>
        </r>
        <r>
          <rPr>
            <sz val="9"/>
            <color indexed="81"/>
            <rFont val="Tahoma"/>
            <family val="2"/>
            <charset val="186"/>
          </rPr>
          <t xml:space="preserve">
Supervisioon on süstemaatiline nõustamisprotsess, mis on vajalik eelkõige inimestega töötavatele professionaalidele ja nende tööks ning võib toimuda vastavalt vajadusele erinevates vormides ja – vahenditega. Supervisiooni kasutamine annab häid tulemusi erinevate tegevusvaldkondade, kuid eelkõige sotsiaaltöö-, haridus-, täiskasvanuharidus-, personalitöö-, tervishoiu-, psühhoteraapia-, hoolekandevaldkonnas töötavate inimeste puhul.
Eesmärgistatud supervisiooni tulemuseks on:
töötaja tööressursi taastamine,
töötaja üldine professionaalne areng sh tööks vajalike omaduste arendamine
http://supervisioon.ee/supervisioonist/
</t>
        </r>
      </text>
    </comment>
  </commentList>
</comments>
</file>

<file path=xl/sharedStrings.xml><?xml version="1.0" encoding="utf-8"?>
<sst xmlns="http://schemas.openxmlformats.org/spreadsheetml/2006/main" count="3560" uniqueCount="756">
  <si>
    <t>nimi</t>
  </si>
  <si>
    <t xml:space="preserve">01              </t>
  </si>
  <si>
    <t xml:space="preserve"> ÜLDISED VALITSUSSEKTORI TEENUSED</t>
  </si>
  <si>
    <t xml:space="preserve">4               </t>
  </si>
  <si>
    <t xml:space="preserve">    Antud toetused</t>
  </si>
  <si>
    <t xml:space="preserve">45              </t>
  </si>
  <si>
    <t xml:space="preserve">    Muud toetused</t>
  </si>
  <si>
    <t xml:space="preserve">4500            </t>
  </si>
  <si>
    <t xml:space="preserve">    Sihtotstarbelised eraldised jooksvateks kuludeks</t>
  </si>
  <si>
    <t xml:space="preserve">4528            </t>
  </si>
  <si>
    <t xml:space="preserve">    muudele residentidele</t>
  </si>
  <si>
    <t xml:space="preserve">4529            </t>
  </si>
  <si>
    <t xml:space="preserve">    mitteresidentidele</t>
  </si>
  <si>
    <t xml:space="preserve">5               </t>
  </si>
  <si>
    <t xml:space="preserve">    Tegevuskulud Tööjõu- ja majandamiskulud</t>
  </si>
  <si>
    <t xml:space="preserve">50              </t>
  </si>
  <si>
    <t xml:space="preserve">    Personalikulud</t>
  </si>
  <si>
    <t xml:space="preserve">5000            </t>
  </si>
  <si>
    <t xml:space="preserve">    Valitavate ja ametisse nimetavate ametnike töötasu</t>
  </si>
  <si>
    <t xml:space="preserve">5001            </t>
  </si>
  <si>
    <t xml:space="preserve">    Avaliku teenistuse ametnike töötasu</t>
  </si>
  <si>
    <t xml:space="preserve">5002            </t>
  </si>
  <si>
    <t xml:space="preserve">    Töötajate töötasu</t>
  </si>
  <si>
    <t xml:space="preserve">5005            </t>
  </si>
  <si>
    <t xml:space="preserve">    Töötasud võlaõiguslike (VÕS) lepingute alusel</t>
  </si>
  <si>
    <t xml:space="preserve">505             </t>
  </si>
  <si>
    <t xml:space="preserve">    Erisoodustused</t>
  </si>
  <si>
    <t xml:space="preserve">506             </t>
  </si>
  <si>
    <t xml:space="preserve">    Personalikuludega kaasnevad maksud ja sotsiaalkind</t>
  </si>
  <si>
    <t xml:space="preserve">55              </t>
  </si>
  <si>
    <t xml:space="preserve">    Majandamiskulud</t>
  </si>
  <si>
    <t xml:space="preserve">5500            </t>
  </si>
  <si>
    <t xml:space="preserve">    Administreerimiskulud</t>
  </si>
  <si>
    <t xml:space="preserve">5502            </t>
  </si>
  <si>
    <t xml:space="preserve">    Uurimis- ja arendustööde kulud</t>
  </si>
  <si>
    <t xml:space="preserve">5503            </t>
  </si>
  <si>
    <t xml:space="preserve">    Lähetuskulud</t>
  </si>
  <si>
    <t xml:space="preserve">5504            </t>
  </si>
  <si>
    <t xml:space="preserve">    Koolituskulud</t>
  </si>
  <si>
    <t xml:space="preserve">5511            </t>
  </si>
  <si>
    <t xml:space="preserve">    Kinnistute, hoonete ja ruumide majandamiskulud</t>
  </si>
  <si>
    <t xml:space="preserve">551100          </t>
  </si>
  <si>
    <t xml:space="preserve">    Küte</t>
  </si>
  <si>
    <t xml:space="preserve">551101          </t>
  </si>
  <si>
    <t xml:space="preserve">    Elektrienergia</t>
  </si>
  <si>
    <t xml:space="preserve">551102          </t>
  </si>
  <si>
    <t xml:space="preserve">    Vesi ja kanalisatsioon</t>
  </si>
  <si>
    <t xml:space="preserve">551103          </t>
  </si>
  <si>
    <t xml:space="preserve">    Korrashoiu- ja remondimaterjalid</t>
  </si>
  <si>
    <t xml:space="preserve">551104          </t>
  </si>
  <si>
    <t xml:space="preserve">    Korrashoiuteenused</t>
  </si>
  <si>
    <t xml:space="preserve">551105          </t>
  </si>
  <si>
    <t xml:space="preserve">    Valveteenused</t>
  </si>
  <si>
    <t xml:space="preserve">551106          </t>
  </si>
  <si>
    <t xml:space="preserve">    Remont, restaureerimine, lammutamine</t>
  </si>
  <si>
    <t xml:space="preserve">551107          </t>
  </si>
  <si>
    <t xml:space="preserve">    Kindlustusmaksed</t>
  </si>
  <si>
    <t xml:space="preserve">5513            </t>
  </si>
  <si>
    <t xml:space="preserve">    Sõidukite ülalpidamise kulud, v.a kaitseotstarbeli</t>
  </si>
  <si>
    <t xml:space="preserve">5514            </t>
  </si>
  <si>
    <t xml:space="preserve">    Info- ja kommunikatsioonitehnoloogia kulud</t>
  </si>
  <si>
    <t xml:space="preserve">5515            </t>
  </si>
  <si>
    <t xml:space="preserve">    Inventari kulud, v.a infotehnoloogia ja kaitseotst</t>
  </si>
  <si>
    <t xml:space="preserve">5522            </t>
  </si>
  <si>
    <t xml:space="preserve">    Meditsiini- ja hügieenikulud</t>
  </si>
  <si>
    <t xml:space="preserve">5525            </t>
  </si>
  <si>
    <t xml:space="preserve">    Kultuuri- ja vaba aja sisustamise kulud</t>
  </si>
  <si>
    <t xml:space="preserve">5539            </t>
  </si>
  <si>
    <t xml:space="preserve">    Muu erivarustus ja erimaterjalid</t>
  </si>
  <si>
    <t xml:space="preserve">5540            </t>
  </si>
  <si>
    <t xml:space="preserve">    Mitmesugused majanduskulud</t>
  </si>
  <si>
    <t xml:space="preserve">6               </t>
  </si>
  <si>
    <t xml:space="preserve">    Muud kulud</t>
  </si>
  <si>
    <t xml:space="preserve">60              </t>
  </si>
  <si>
    <t xml:space="preserve">    Muud kulud (va intressid ja kohustistasud)</t>
  </si>
  <si>
    <t xml:space="preserve">6010            </t>
  </si>
  <si>
    <t xml:space="preserve">    Maksud</t>
  </si>
  <si>
    <t xml:space="preserve">608099          </t>
  </si>
  <si>
    <t xml:space="preserve">    Reservfond</t>
  </si>
  <si>
    <t xml:space="preserve">65              </t>
  </si>
  <si>
    <t xml:space="preserve">    Intressi-, viivise- ja kohustistasukulud (peale pu</t>
  </si>
  <si>
    <t xml:space="preserve">6501            </t>
  </si>
  <si>
    <t xml:space="preserve">    Intressi-  ja viivisekulud võetud laenudelt</t>
  </si>
  <si>
    <t xml:space="preserve">65010           </t>
  </si>
  <si>
    <t xml:space="preserve">    Valitsussektorisiseselt võetud laenudelt</t>
  </si>
  <si>
    <t xml:space="preserve">65018           </t>
  </si>
  <si>
    <t xml:space="preserve">    Muudelt residentidelt võetud laenudelt</t>
  </si>
  <si>
    <t xml:space="preserve">01111           </t>
  </si>
  <si>
    <t xml:space="preserve"> Linnavolikogu</t>
  </si>
  <si>
    <t xml:space="preserve">01112           </t>
  </si>
  <si>
    <t xml:space="preserve"> Linnavalitsus</t>
  </si>
  <si>
    <t xml:space="preserve">01114           </t>
  </si>
  <si>
    <t xml:space="preserve"> RESERVFOND</t>
  </si>
  <si>
    <t xml:space="preserve">01120           </t>
  </si>
  <si>
    <t xml:space="preserve"> Rahandus- ja fiskaalpoliitika</t>
  </si>
  <si>
    <t xml:space="preserve">01400           </t>
  </si>
  <si>
    <t xml:space="preserve"> Alusuuringud</t>
  </si>
  <si>
    <t xml:space="preserve">01700           </t>
  </si>
  <si>
    <t xml:space="preserve"> Valitsussektori võla teenindamine</t>
  </si>
  <si>
    <t xml:space="preserve">01800           </t>
  </si>
  <si>
    <t xml:space="preserve"> ÜLDISELOOMUGA ÜLEKANDED VALITSUSSEKTORIS</t>
  </si>
  <si>
    <t xml:space="preserve">03              </t>
  </si>
  <si>
    <t xml:space="preserve"> AVALIK KORD JA JULGEOLEK</t>
  </si>
  <si>
    <t xml:space="preserve">03600           </t>
  </si>
  <si>
    <t xml:space="preserve"> Muu avalik kord ja julgeolek</t>
  </si>
  <si>
    <t xml:space="preserve">04              </t>
  </si>
  <si>
    <t xml:space="preserve"> MAJANDUS</t>
  </si>
  <si>
    <t xml:space="preserve">551108          </t>
  </si>
  <si>
    <t xml:space="preserve">    Üür ja rent</t>
  </si>
  <si>
    <t xml:space="preserve">5512            </t>
  </si>
  <si>
    <t xml:space="preserve">    Rajatiste majandamiskulud</t>
  </si>
  <si>
    <t xml:space="preserve">04210           </t>
  </si>
  <si>
    <t xml:space="preserve"> Maakorraldus</t>
  </si>
  <si>
    <t xml:space="preserve">04220           </t>
  </si>
  <si>
    <t xml:space="preserve"> Metsamajandus</t>
  </si>
  <si>
    <t xml:space="preserve">0451001         </t>
  </si>
  <si>
    <t xml:space="preserve"> SÕIDUTEED</t>
  </si>
  <si>
    <t xml:space="preserve">0451002         </t>
  </si>
  <si>
    <t xml:space="preserve"> KÕNNITEED</t>
  </si>
  <si>
    <t xml:space="preserve">0451003         </t>
  </si>
  <si>
    <t xml:space="preserve"> LIIKLUSKORRALDUS</t>
  </si>
  <si>
    <t xml:space="preserve">04512           </t>
  </si>
  <si>
    <t xml:space="preserve"> TRANSPORDIKORRALDUS</t>
  </si>
  <si>
    <t xml:space="preserve">0473001         </t>
  </si>
  <si>
    <t xml:space="preserve"> TIK (EAS)</t>
  </si>
  <si>
    <t xml:space="preserve">0473002         </t>
  </si>
  <si>
    <t xml:space="preserve"> Reklaam</t>
  </si>
  <si>
    <t xml:space="preserve">0474001         </t>
  </si>
  <si>
    <t xml:space="preserve"> Tööstusalade arendamine</t>
  </si>
  <si>
    <t xml:space="preserve">0474002         </t>
  </si>
  <si>
    <t xml:space="preserve"> Planeerimine -ja projekteerimine</t>
  </si>
  <si>
    <t xml:space="preserve">0490001         </t>
  </si>
  <si>
    <t xml:space="preserve"> Heakorraobjektide inventar</t>
  </si>
  <si>
    <t xml:space="preserve">0490002         </t>
  </si>
  <si>
    <t xml:space="preserve"> Muu majandus (sh majanduse haldus)</t>
  </si>
  <si>
    <t xml:space="preserve">05              </t>
  </si>
  <si>
    <t xml:space="preserve"> KESKKONNAKAITSE</t>
  </si>
  <si>
    <t xml:space="preserve">1               </t>
  </si>
  <si>
    <t xml:space="preserve">    Varad 1 Kokku</t>
  </si>
  <si>
    <t xml:space="preserve">15              </t>
  </si>
  <si>
    <t xml:space="preserve">    Materiaalsete ja immateriaalsete varade soetamine </t>
  </si>
  <si>
    <t xml:space="preserve">1551            </t>
  </si>
  <si>
    <t xml:space="preserve">    Rajatiste ja hoonete soetamine ja renoveerimine</t>
  </si>
  <si>
    <t xml:space="preserve">05100           </t>
  </si>
  <si>
    <t xml:space="preserve"> JÄÄTMEKÄITLUS</t>
  </si>
  <si>
    <t xml:space="preserve">05200           </t>
  </si>
  <si>
    <t xml:space="preserve"> Heitveekäitlus</t>
  </si>
  <si>
    <t xml:space="preserve">05400           </t>
  </si>
  <si>
    <t xml:space="preserve"> HEAKORD</t>
  </si>
  <si>
    <t xml:space="preserve">06              </t>
  </si>
  <si>
    <t xml:space="preserve"> ELAMU- JA KOMMUNAALMAJANDUS</t>
  </si>
  <si>
    <t xml:space="preserve">55112           </t>
  </si>
  <si>
    <t xml:space="preserve">    Kinnisvara investeeringute majandamiskulud</t>
  </si>
  <si>
    <t xml:space="preserve">06200           </t>
  </si>
  <si>
    <t xml:space="preserve"> Lammutustööd</t>
  </si>
  <si>
    <t xml:space="preserve">06300           </t>
  </si>
  <si>
    <t xml:space="preserve"> VEEVARUSTUS</t>
  </si>
  <si>
    <t xml:space="preserve">0640001         </t>
  </si>
  <si>
    <t xml:space="preserve"> Tänavavalgustus elekter</t>
  </si>
  <si>
    <t xml:space="preserve">0640002         </t>
  </si>
  <si>
    <t xml:space="preserve"> Tänavavalgustus remont ja hooldus</t>
  </si>
  <si>
    <t xml:space="preserve">0660501         </t>
  </si>
  <si>
    <t xml:space="preserve"> Elamu- ja kommunaalmajanduse haldamine</t>
  </si>
  <si>
    <t xml:space="preserve">0660502         </t>
  </si>
  <si>
    <t xml:space="preserve"> Muud elamu- ja komm.m.tegevus LAI 20 (Turuplats 2)</t>
  </si>
  <si>
    <t xml:space="preserve">0660503         </t>
  </si>
  <si>
    <t xml:space="preserve"> Kalmistud</t>
  </si>
  <si>
    <t xml:space="preserve">0660504         </t>
  </si>
  <si>
    <t xml:space="preserve"> Hulkuvate loomadega seotud tegevus</t>
  </si>
  <si>
    <t xml:space="preserve">07              </t>
  </si>
  <si>
    <t xml:space="preserve"> TERVISHOID</t>
  </si>
  <si>
    <t xml:space="preserve">4502            </t>
  </si>
  <si>
    <t xml:space="preserve">    Sihtotstarbelised eraldised põhivara soetamiseks</t>
  </si>
  <si>
    <t xml:space="preserve">07310           </t>
  </si>
  <si>
    <t xml:space="preserve"> Üldhaigla teenused</t>
  </si>
  <si>
    <t xml:space="preserve">08              </t>
  </si>
  <si>
    <t xml:space="preserve"> VABA AEG, KULTUUR, RELIGIOON</t>
  </si>
  <si>
    <t xml:space="preserve">1554            </t>
  </si>
  <si>
    <t xml:space="preserve">    Masinate ja seadmete, sh transpordivahendite soeta</t>
  </si>
  <si>
    <t xml:space="preserve">4500802         </t>
  </si>
  <si>
    <t xml:space="preserve">    VK komisjoni otsusega eraldatud</t>
  </si>
  <si>
    <t xml:space="preserve">551109          </t>
  </si>
  <si>
    <t xml:space="preserve">    Muud kinnistuga seotud kulud</t>
  </si>
  <si>
    <t xml:space="preserve">5521            </t>
  </si>
  <si>
    <t xml:space="preserve">    Toiduained ja toitlustusteenused</t>
  </si>
  <si>
    <t xml:space="preserve">5523            </t>
  </si>
  <si>
    <t xml:space="preserve">    Teavikute ja kunstiesemete kulud</t>
  </si>
  <si>
    <t xml:space="preserve">552301          </t>
  </si>
  <si>
    <t xml:space="preserve">    Teavikud linna eelarve</t>
  </si>
  <si>
    <t xml:space="preserve">552302          </t>
  </si>
  <si>
    <t xml:space="preserve">    Teavikud RIIGI eelarve (sh teised KOV-d va Tapa)</t>
  </si>
  <si>
    <t xml:space="preserve">552303          </t>
  </si>
  <si>
    <t xml:space="preserve">    Teavikud Lääne-Virumaa KOV-de eelarvest raha</t>
  </si>
  <si>
    <t xml:space="preserve">552304          </t>
  </si>
  <si>
    <t xml:space="preserve">    Teavikud omatuludest (viivised, admin)</t>
  </si>
  <si>
    <t xml:space="preserve">5524            </t>
  </si>
  <si>
    <t xml:space="preserve">    Õppevahendite ja koolituse kulud</t>
  </si>
  <si>
    <t xml:space="preserve">0810201         </t>
  </si>
  <si>
    <t xml:space="preserve"> SPORDIKOOL</t>
  </si>
  <si>
    <t xml:space="preserve">0810203         </t>
  </si>
  <si>
    <t xml:space="preserve"> SPORDIKESKUS</t>
  </si>
  <si>
    <t xml:space="preserve">0810205         </t>
  </si>
  <si>
    <t xml:space="preserve"> SPORDITOETUSED</t>
  </si>
  <si>
    <t xml:space="preserve">0810501         </t>
  </si>
  <si>
    <t xml:space="preserve"> MUUSIKAKOOL</t>
  </si>
  <si>
    <t xml:space="preserve">0810503         </t>
  </si>
  <si>
    <t xml:space="preserve"> Laste muusika-ja kunstikoolid-ostetud teenus</t>
  </si>
  <si>
    <t xml:space="preserve">0810701         </t>
  </si>
  <si>
    <t xml:space="preserve"> NOORSOOTÖÖ ja noortekeskused</t>
  </si>
  <si>
    <t xml:space="preserve">0810702         </t>
  </si>
  <si>
    <t xml:space="preserve"> Linnamalev</t>
  </si>
  <si>
    <t xml:space="preserve">08109           </t>
  </si>
  <si>
    <t xml:space="preserve"> Vaba aja üritused</t>
  </si>
  <si>
    <t xml:space="preserve">08201           </t>
  </si>
  <si>
    <t xml:space="preserve"> RAAMATUKOGU LÄÄNE-VIRU KRK</t>
  </si>
  <si>
    <t xml:space="preserve">08202           </t>
  </si>
  <si>
    <t xml:space="preserve"> KULTUURIKESKUS enne Rahvakultuur</t>
  </si>
  <si>
    <t xml:space="preserve">08208           </t>
  </si>
  <si>
    <t xml:space="preserve"> KULTUURITOETUSED</t>
  </si>
  <si>
    <t xml:space="preserve">08232           </t>
  </si>
  <si>
    <t xml:space="preserve"> Kunst (Kunstigalerii)</t>
  </si>
  <si>
    <t xml:space="preserve">08300           </t>
  </si>
  <si>
    <t xml:space="preserve"> Ringhäälingu- ja kirjastamisteenused</t>
  </si>
  <si>
    <t xml:space="preserve">08400           </t>
  </si>
  <si>
    <t xml:space="preserve"> Religiooni- ja muud ühiskonnateenused</t>
  </si>
  <si>
    <t xml:space="preserve">09              </t>
  </si>
  <si>
    <t xml:space="preserve"> HARIDUS</t>
  </si>
  <si>
    <t xml:space="preserve">5505            </t>
  </si>
  <si>
    <t xml:space="preserve">    Koolituskulud riigieelarvelisest haridustoetusest</t>
  </si>
  <si>
    <t xml:space="preserve">091101          </t>
  </si>
  <si>
    <t xml:space="preserve"> TRIIN</t>
  </si>
  <si>
    <t xml:space="preserve">091102          </t>
  </si>
  <si>
    <t xml:space="preserve"> KUNGLA</t>
  </si>
  <si>
    <t xml:space="preserve">091103          </t>
  </si>
  <si>
    <t xml:space="preserve"> ROHUAIA</t>
  </si>
  <si>
    <t xml:space="preserve">091104          </t>
  </si>
  <si>
    <t xml:space="preserve"> Lasteaiad - ost-muud residendid</t>
  </si>
  <si>
    <t xml:space="preserve">091105          </t>
  </si>
  <si>
    <t xml:space="preserve"> Lasteaiad - ost-KOV.</t>
  </si>
  <si>
    <t xml:space="preserve">091106          </t>
  </si>
  <si>
    <t xml:space="preserve"> Laste päevahoid</t>
  </si>
  <si>
    <t xml:space="preserve">09210           </t>
  </si>
  <si>
    <t xml:space="preserve"> Algkooli kohtade ost muud residendid (Vanalinna)</t>
  </si>
  <si>
    <t xml:space="preserve">09212111        </t>
  </si>
  <si>
    <t xml:space="preserve"> PÕHIKOOL - KOV</t>
  </si>
  <si>
    <t xml:space="preserve">09212112        </t>
  </si>
  <si>
    <t xml:space="preserve"> PÕHIKOOL - KOV toitlustamine</t>
  </si>
  <si>
    <t xml:space="preserve">09212121        </t>
  </si>
  <si>
    <t xml:space="preserve"> RE Põhikool</t>
  </si>
  <si>
    <t xml:space="preserve">09212122        </t>
  </si>
  <si>
    <t xml:space="preserve"> RE Põhikool juhtkond</t>
  </si>
  <si>
    <t xml:space="preserve">09212123        </t>
  </si>
  <si>
    <t xml:space="preserve"> RE Põhikool toitlustamine</t>
  </si>
  <si>
    <t xml:space="preserve">092122          </t>
  </si>
  <si>
    <t xml:space="preserve"> Põhikoolid -ost-KOV.</t>
  </si>
  <si>
    <t xml:space="preserve">09220111        </t>
  </si>
  <si>
    <t xml:space="preserve"> GÜMNAASIUM - KOV</t>
  </si>
  <si>
    <t xml:space="preserve">09220112        </t>
  </si>
  <si>
    <t xml:space="preserve"> GÜMNAASIUM - KOV toitlustamine</t>
  </si>
  <si>
    <t xml:space="preserve">09220121        </t>
  </si>
  <si>
    <t xml:space="preserve"> RE Gümnaasium kaudsed kulud</t>
  </si>
  <si>
    <t xml:space="preserve">09220122        </t>
  </si>
  <si>
    <t xml:space="preserve"> RE Gümnaasium - juhtkond</t>
  </si>
  <si>
    <t xml:space="preserve">09220123        </t>
  </si>
  <si>
    <t xml:space="preserve"> RE Gümnaasium põhiharidus - pk õpetaja</t>
  </si>
  <si>
    <t xml:space="preserve">09220124        </t>
  </si>
  <si>
    <t xml:space="preserve"> RE Gümnaasium üldkeskharidus - gümn õpetaja</t>
  </si>
  <si>
    <t xml:space="preserve">09220125        </t>
  </si>
  <si>
    <t xml:space="preserve"> RE Gümnaasium põhiharidus - toitlustamine</t>
  </si>
  <si>
    <t xml:space="preserve">09220211        </t>
  </si>
  <si>
    <t xml:space="preserve"> REAALGÜMNAASIUM - KOV</t>
  </si>
  <si>
    <t xml:space="preserve">09220212        </t>
  </si>
  <si>
    <t xml:space="preserve"> REAALGÜMNAASIUM - KOV toitlustamine</t>
  </si>
  <si>
    <t xml:space="preserve">09220221        </t>
  </si>
  <si>
    <t xml:space="preserve"> RE Reaalgümnaasium kaudsed kulud.</t>
  </si>
  <si>
    <t xml:space="preserve">09220222        </t>
  </si>
  <si>
    <t xml:space="preserve"> RE Reaalgümnaasium - juhtkond</t>
  </si>
  <si>
    <t xml:space="preserve">09220223        </t>
  </si>
  <si>
    <t xml:space="preserve"> RE Reaalgümnaasium põhiharidus - pk õpetaja</t>
  </si>
  <si>
    <t xml:space="preserve">09220224        </t>
  </si>
  <si>
    <t xml:space="preserve"> RE Reaalgümnaasium üldkeskharidus - gümn õpetaja</t>
  </si>
  <si>
    <t xml:space="preserve">09220225        </t>
  </si>
  <si>
    <t xml:space="preserve"> RE Reaalgümnaasium põhihariduse - toitlustam.</t>
  </si>
  <si>
    <t xml:space="preserve">092203          </t>
  </si>
  <si>
    <t xml:space="preserve"> Gümnaasiumid-ost-muudelt residentidelt</t>
  </si>
  <si>
    <t xml:space="preserve">092204          </t>
  </si>
  <si>
    <t xml:space="preserve"> Gümnaasiumid-ost KOV</t>
  </si>
  <si>
    <t xml:space="preserve">09221111        </t>
  </si>
  <si>
    <t xml:space="preserve"> TÄISKASVANUTE GÜMNAASIUM - KOV</t>
  </si>
  <si>
    <t xml:space="preserve">09221112        </t>
  </si>
  <si>
    <t xml:space="preserve"> TÄISKASVANUTE GÜMNAASIUM - KOV toitlustamine</t>
  </si>
  <si>
    <t xml:space="preserve">09221121        </t>
  </si>
  <si>
    <t xml:space="preserve"> RE Rakvere Täiskasvanute Gümnaasium kaudsed kulud</t>
  </si>
  <si>
    <t xml:space="preserve">09221122        </t>
  </si>
  <si>
    <t xml:space="preserve"> RE Rakvere Täiskasvanute Gümnaasium - juhtkond</t>
  </si>
  <si>
    <t xml:space="preserve">09221123        </t>
  </si>
  <si>
    <t xml:space="preserve"> RE Rakvere Täiskasvanute Gümnaasium - pk õpetaja</t>
  </si>
  <si>
    <t xml:space="preserve">09221124        </t>
  </si>
  <si>
    <t xml:space="preserve"> RE Rakvere Täiskasvanute Gümnaasium - gümn õpetaja</t>
  </si>
  <si>
    <t xml:space="preserve">09221125        </t>
  </si>
  <si>
    <t xml:space="preserve"> RE Rakvere Täiskasvanute Gümn - põhih. toitlust.</t>
  </si>
  <si>
    <t xml:space="preserve">092212          </t>
  </si>
  <si>
    <t xml:space="preserve"> Täiskasvanute gümn - ost.</t>
  </si>
  <si>
    <t xml:space="preserve">0950001         </t>
  </si>
  <si>
    <t xml:space="preserve"> Taseme alusel mittemääratletav haridus-ost-muud </t>
  </si>
  <si>
    <t xml:space="preserve">09600           </t>
  </si>
  <si>
    <t xml:space="preserve"> Koolitransport</t>
  </si>
  <si>
    <t xml:space="preserve">0960901         </t>
  </si>
  <si>
    <t xml:space="preserve"> Ujumise algõpe</t>
  </si>
  <si>
    <t xml:space="preserve">0960902         </t>
  </si>
  <si>
    <t xml:space="preserve"> Hariduse üritused (muud hariduse abiteenused).</t>
  </si>
  <si>
    <t xml:space="preserve">0980001         </t>
  </si>
  <si>
    <t xml:space="preserve"> Hariduse majandus</t>
  </si>
  <si>
    <t xml:space="preserve">0980002         </t>
  </si>
  <si>
    <t xml:space="preserve"> Hariduse üldkulu</t>
  </si>
  <si>
    <t xml:space="preserve">10              </t>
  </si>
  <si>
    <t xml:space="preserve"> SOTSIAALNE KAITSE</t>
  </si>
  <si>
    <t xml:space="preserve">41              </t>
  </si>
  <si>
    <t xml:space="preserve">    Sotsiaaltoetused</t>
  </si>
  <si>
    <t xml:space="preserve">4130            </t>
  </si>
  <si>
    <t xml:space="preserve">    Peretoetused</t>
  </si>
  <si>
    <t xml:space="preserve">4131            </t>
  </si>
  <si>
    <t xml:space="preserve">    Toimetulekutoetus ja täiendavad sotsiaaltoetused</t>
  </si>
  <si>
    <t xml:space="preserve">4133            </t>
  </si>
  <si>
    <t xml:space="preserve">    Toetused puuetega inimestele ja nende hooldajatele</t>
  </si>
  <si>
    <t xml:space="preserve">4134            </t>
  </si>
  <si>
    <t xml:space="preserve">    Õppetoetused</t>
  </si>
  <si>
    <t xml:space="preserve">413420          </t>
  </si>
  <si>
    <t xml:space="preserve">    Sõidusoodustused</t>
  </si>
  <si>
    <t xml:space="preserve">4137            </t>
  </si>
  <si>
    <t xml:space="preserve">    Erijuhtudel riigi poolt makstav sotsiaalmaks (sh a</t>
  </si>
  <si>
    <t xml:space="preserve">4138            </t>
  </si>
  <si>
    <t xml:space="preserve">    Muud sotsiaalabitoetused ja eraldised füüsilistel.</t>
  </si>
  <si>
    <t xml:space="preserve">5526            </t>
  </si>
  <si>
    <t xml:space="preserve">    Sotsiaalteenused</t>
  </si>
  <si>
    <t xml:space="preserve">552620          </t>
  </si>
  <si>
    <t xml:space="preserve">    RE vahendid Hooldamine, rehabilitatsioon, jm</t>
  </si>
  <si>
    <t xml:space="preserve">601070          </t>
  </si>
  <si>
    <t xml:space="preserve">    Riigilõivud</t>
  </si>
  <si>
    <t xml:space="preserve">1012001         </t>
  </si>
  <si>
    <t xml:space="preserve"> Psüh. erivajadust inimeste päevakesk. riigilt raha</t>
  </si>
  <si>
    <t xml:space="preserve">1012002         </t>
  </si>
  <si>
    <t xml:space="preserve"> Puuetega inimeste päevakeskused (endine Päevalill)</t>
  </si>
  <si>
    <t xml:space="preserve">1012101         </t>
  </si>
  <si>
    <t xml:space="preserve"> Puudega lapse hooldajat.korrald.toetus RE vahendid</t>
  </si>
  <si>
    <t xml:space="preserve">1012102         </t>
  </si>
  <si>
    <t xml:space="preserve"> Hooldajad -01.01.2004</t>
  </si>
  <si>
    <t xml:space="preserve">1020001         </t>
  </si>
  <si>
    <t xml:space="preserve"> Hooldekodu eakatele</t>
  </si>
  <si>
    <t xml:space="preserve">1020002         </t>
  </si>
  <si>
    <t xml:space="preserve"> Eakate päevakeskus</t>
  </si>
  <si>
    <t xml:space="preserve">1020101         </t>
  </si>
  <si>
    <t xml:space="preserve"> Koduhooldus,  -teenus</t>
  </si>
  <si>
    <t xml:space="preserve">1020105         </t>
  </si>
  <si>
    <t xml:space="preserve"> ÜHINGUTE ÜRITUSED JA TOETUSED</t>
  </si>
  <si>
    <t xml:space="preserve">10400           </t>
  </si>
  <si>
    <t xml:space="preserve"> Lastepäevakeskus</t>
  </si>
  <si>
    <t xml:space="preserve">1040201         </t>
  </si>
  <si>
    <t xml:space="preserve"> Vajaduspõhine peretoetus Riikl.vahendid</t>
  </si>
  <si>
    <t xml:space="preserve">1040202         </t>
  </si>
  <si>
    <t xml:space="preserve"> Tugi-ja asenduskodu</t>
  </si>
  <si>
    <t xml:space="preserve">1040203         </t>
  </si>
  <si>
    <t xml:space="preserve"> Huvihariduse omandamise toetus</t>
  </si>
  <si>
    <t xml:space="preserve">1040204         </t>
  </si>
  <si>
    <t xml:space="preserve"> Tasuta koolitoit</t>
  </si>
  <si>
    <t xml:space="preserve">1040205         </t>
  </si>
  <si>
    <t xml:space="preserve"> Sõidusoodustus õpilastele</t>
  </si>
  <si>
    <t xml:space="preserve">1040206         </t>
  </si>
  <si>
    <t xml:space="preserve"> Hoidmistasu Lasteaiakoha vabastused</t>
  </si>
  <si>
    <t xml:space="preserve">1040207         </t>
  </si>
  <si>
    <t xml:space="preserve"> Sünnitoetus</t>
  </si>
  <si>
    <t xml:space="preserve">1040208         </t>
  </si>
  <si>
    <t xml:space="preserve"> Ranitsatoetus</t>
  </si>
  <si>
    <t xml:space="preserve">1040209         </t>
  </si>
  <si>
    <t xml:space="preserve"> Lapsehoiuteenus-perekonnas Maavalitsuselt raha</t>
  </si>
  <si>
    <t xml:space="preserve">1040210         </t>
  </si>
  <si>
    <t xml:space="preserve"> Lastelaager</t>
  </si>
  <si>
    <t xml:space="preserve">1070001         </t>
  </si>
  <si>
    <t xml:space="preserve"> Sotsiaalmaja</t>
  </si>
  <si>
    <t xml:space="preserve">1070002         </t>
  </si>
  <si>
    <t xml:space="preserve"> Kodutute varjupaik</t>
  </si>
  <si>
    <t xml:space="preserve">10701           </t>
  </si>
  <si>
    <t xml:space="preserve"> RIIKLIK TOIMET. Täiendav sotsiaaltoetus. korraldam</t>
  </si>
  <si>
    <t xml:space="preserve">1070201         </t>
  </si>
  <si>
    <t xml:space="preserve"> Ühekordne toetus</t>
  </si>
  <si>
    <t xml:space="preserve">1070202         </t>
  </si>
  <si>
    <t xml:space="preserve"> Supiköök</t>
  </si>
  <si>
    <t xml:space="preserve">1070203         </t>
  </si>
  <si>
    <t xml:space="preserve"> Toetus represseeritutele</t>
  </si>
  <si>
    <t xml:space="preserve">1070204         </t>
  </si>
  <si>
    <t xml:space="preserve"> Vähekindlustatute õigusabi</t>
  </si>
  <si>
    <t xml:space="preserve">1070205         </t>
  </si>
  <si>
    <t xml:space="preserve"> Tugiisiku teenus</t>
  </si>
  <si>
    <t xml:space="preserve">1090001         </t>
  </si>
  <si>
    <t xml:space="preserve"> Sotsiaalkeskus SAK (Sotsiaalabikeskus 31.05.2015)</t>
  </si>
  <si>
    <t xml:space="preserve">1090002         </t>
  </si>
  <si>
    <t xml:space="preserve"> Sotsiaaltöötajad ja sotsiaalosakonna halduskulu</t>
  </si>
  <si>
    <t xml:space="preserve">1090003         </t>
  </si>
  <si>
    <t xml:space="preserve"> Omasteta surnud</t>
  </si>
  <si>
    <t>TA kood</t>
  </si>
  <si>
    <t>Kulu liik</t>
  </si>
  <si>
    <t>2016 Eelarve</t>
  </si>
  <si>
    <t>2016 1.lisaeelarve</t>
  </si>
  <si>
    <t>2016 Eelarve lõplik</t>
  </si>
  <si>
    <t xml:space="preserve">1001            </t>
  </si>
  <si>
    <t xml:space="preserve">30              </t>
  </si>
  <si>
    <t xml:space="preserve"> Maksud ja sotsiaalkindlustusmaksed</t>
  </si>
  <si>
    <t xml:space="preserve">3000            </t>
  </si>
  <si>
    <t xml:space="preserve"> Füüsilise isiku tulumaks</t>
  </si>
  <si>
    <t xml:space="preserve">3030            </t>
  </si>
  <si>
    <t xml:space="preserve"> Maamaks</t>
  </si>
  <si>
    <t xml:space="preserve">3045            </t>
  </si>
  <si>
    <t xml:space="preserve"> Teede ja tänavate sulgemise maks</t>
  </si>
  <si>
    <t xml:space="preserve">32              </t>
  </si>
  <si>
    <t xml:space="preserve"> Kaupade ja teenuste müük</t>
  </si>
  <si>
    <t xml:space="preserve">320             </t>
  </si>
  <si>
    <t xml:space="preserve"> Riigilõivud</t>
  </si>
  <si>
    <t xml:space="preserve">3220            </t>
  </si>
  <si>
    <t xml:space="preserve"> Laekumised haridusasutuste majandustegevusest</t>
  </si>
  <si>
    <t xml:space="preserve">322001          </t>
  </si>
  <si>
    <t xml:space="preserve"> Õpilaskoht LA KOV-d</t>
  </si>
  <si>
    <t xml:space="preserve">322002          </t>
  </si>
  <si>
    <t xml:space="preserve"> Õpilaskoht KOOL KOV-d</t>
  </si>
  <si>
    <t xml:space="preserve">322020          </t>
  </si>
  <si>
    <t xml:space="preserve"> Kohatasu LA Lapsevanem</t>
  </si>
  <si>
    <t xml:space="preserve">322025          </t>
  </si>
  <si>
    <t xml:space="preserve"> Muud õppekavalised tegevused </t>
  </si>
  <si>
    <t xml:space="preserve">322030          </t>
  </si>
  <si>
    <t xml:space="preserve"> Tasu töövihikute müügist</t>
  </si>
  <si>
    <t xml:space="preserve">322050          </t>
  </si>
  <si>
    <t xml:space="preserve"> Tasu õppekavavälisest tegevusest</t>
  </si>
  <si>
    <t xml:space="preserve">322090          </t>
  </si>
  <si>
    <t xml:space="preserve"> Muud tulud haridusalasest tegevusest</t>
  </si>
  <si>
    <t xml:space="preserve">32209001        </t>
  </si>
  <si>
    <t xml:space="preserve"> Ruumide rent haridusasutused</t>
  </si>
  <si>
    <t xml:space="preserve">3221            </t>
  </si>
  <si>
    <t xml:space="preserve"> Laekumised kultuuri-ja kunstiasutuste majandustege</t>
  </si>
  <si>
    <t xml:space="preserve">322100          </t>
  </si>
  <si>
    <t xml:space="preserve"> MUUSIKAKOOL tulu kokku</t>
  </si>
  <si>
    <t xml:space="preserve">32210001        </t>
  </si>
  <si>
    <t xml:space="preserve"> Õpilaskoht MK teised KOV-d</t>
  </si>
  <si>
    <t xml:space="preserve">32210003        </t>
  </si>
  <si>
    <t xml:space="preserve"> Õppetasu MK I-IV klass</t>
  </si>
  <si>
    <t xml:space="preserve">32210004        </t>
  </si>
  <si>
    <t xml:space="preserve"> Õppetasu MK V-VII klass</t>
  </si>
  <si>
    <t xml:space="preserve">32210005        </t>
  </si>
  <si>
    <t xml:space="preserve"> Õppetasu MK Eelklass pilliõppega</t>
  </si>
  <si>
    <t xml:space="preserve">32210006        </t>
  </si>
  <si>
    <t xml:space="preserve"> Õppetasu MK Eelklass</t>
  </si>
  <si>
    <t xml:space="preserve">32210007        </t>
  </si>
  <si>
    <t xml:space="preserve"> Õppetasu MK Laulustuudio I</t>
  </si>
  <si>
    <t xml:space="preserve">32210008        </t>
  </si>
  <si>
    <t xml:space="preserve"> Õppetasu MK Laulustuudio II</t>
  </si>
  <si>
    <t xml:space="preserve">32210009        </t>
  </si>
  <si>
    <t xml:space="preserve"> Õppetasu MK Lisaaasta</t>
  </si>
  <si>
    <t xml:space="preserve">32210010        </t>
  </si>
  <si>
    <t xml:space="preserve"> Õppetasu MK Lisapill</t>
  </si>
  <si>
    <t xml:space="preserve">322103          </t>
  </si>
  <si>
    <t xml:space="preserve"> RAAMATUKOGU tulu kokku</t>
  </si>
  <si>
    <t xml:space="preserve">32210302        </t>
  </si>
  <si>
    <t xml:space="preserve"> Raamatukogu Admin.tulud</t>
  </si>
  <si>
    <t xml:space="preserve">32210303        </t>
  </si>
  <si>
    <t xml:space="preserve"> Raamatukogu renditulu</t>
  </si>
  <si>
    <t xml:space="preserve">32210304        </t>
  </si>
  <si>
    <t xml:space="preserve"> Raamatukogu teavikute ettemaks KOV-delt</t>
  </si>
  <si>
    <t xml:space="preserve">322105          </t>
  </si>
  <si>
    <t xml:space="preserve"> KULTUURIKESKUS tulu kokku</t>
  </si>
  <si>
    <t xml:space="preserve">32210504        </t>
  </si>
  <si>
    <t xml:space="preserve"> Pika tänava laat</t>
  </si>
  <si>
    <t xml:space="preserve">322140          </t>
  </si>
  <si>
    <t xml:space="preserve"> TIK-i tulu kaupade müügist</t>
  </si>
  <si>
    <t xml:space="preserve">3222            </t>
  </si>
  <si>
    <t xml:space="preserve"> Laekumised spordi-ja puhkeasutuste majandustegevus</t>
  </si>
  <si>
    <t xml:space="preserve">322200          </t>
  </si>
  <si>
    <t xml:space="preserve"> SPORDIKOOL tulu kokku</t>
  </si>
  <si>
    <t xml:space="preserve">3222001         </t>
  </si>
  <si>
    <t xml:space="preserve"> Õpilaskoht SK teised KOV-d</t>
  </si>
  <si>
    <t xml:space="preserve">3222002         </t>
  </si>
  <si>
    <t xml:space="preserve"> Õpilaskoht SK Lapsevanem</t>
  </si>
  <si>
    <t xml:space="preserve">322201          </t>
  </si>
  <si>
    <t xml:space="preserve"> SPORDIKESKUS tulu kokku</t>
  </si>
  <si>
    <t xml:space="preserve">32220101        </t>
  </si>
  <si>
    <t xml:space="preserve"> Spordikeskuse Reklaamitulud (sh müügikapp)</t>
  </si>
  <si>
    <t xml:space="preserve">32220102        </t>
  </si>
  <si>
    <t xml:space="preserve"> Spordikeskuse üürid</t>
  </si>
  <si>
    <t xml:space="preserve">32220103        </t>
  </si>
  <si>
    <t xml:space="preserve"> Spordikeskuse muud tulud</t>
  </si>
  <si>
    <t xml:space="preserve">32220104        </t>
  </si>
  <si>
    <t xml:space="preserve"> Spordikeskuse Kaardimaksed</t>
  </si>
  <si>
    <t xml:space="preserve">32220105        </t>
  </si>
  <si>
    <t xml:space="preserve"> Spordikeskuse Sularaha müük</t>
  </si>
  <si>
    <t xml:space="preserve">32220109        </t>
  </si>
  <si>
    <t xml:space="preserve"> Spordikeskuse sidekulud</t>
  </si>
  <si>
    <t xml:space="preserve">3224            </t>
  </si>
  <si>
    <t xml:space="preserve"> SOTSIAALASUTUSTE tulu kokku</t>
  </si>
  <si>
    <t xml:space="preserve">322401          </t>
  </si>
  <si>
    <t xml:space="preserve"> Igapäevaelu toetamine TULU Sotsiaalkindlustusamet</t>
  </si>
  <si>
    <t xml:space="preserve">322402          </t>
  </si>
  <si>
    <t xml:space="preserve"> Koduhooldusteenus</t>
  </si>
  <si>
    <t xml:space="preserve">322403          </t>
  </si>
  <si>
    <t xml:space="preserve"> Toetatud elamine Sotsiaalkindlustusamet</t>
  </si>
  <si>
    <t xml:space="preserve">322406          </t>
  </si>
  <si>
    <t xml:space="preserve"> SAK-i bussi teenus</t>
  </si>
  <si>
    <t xml:space="preserve">322407          </t>
  </si>
  <si>
    <t xml:space="preserve"> Sotsiaalmaja üür</t>
  </si>
  <si>
    <t xml:space="preserve">322410          </t>
  </si>
  <si>
    <t xml:space="preserve">3233            </t>
  </si>
  <si>
    <t xml:space="preserve"> Üüri- ja renditulud toodetud materiaalsetelt ja im</t>
  </si>
  <si>
    <t xml:space="preserve">323340          </t>
  </si>
  <si>
    <t xml:space="preserve"> Tulu elektrienergia müügist</t>
  </si>
  <si>
    <t xml:space="preserve">323350          </t>
  </si>
  <si>
    <t xml:space="preserve"> Tulu vee- ja kanalisatsiooniteenuse osutamisest</t>
  </si>
  <si>
    <t xml:space="preserve">323360          </t>
  </si>
  <si>
    <t xml:space="preserve"> Tulu soojuse ja kütte müügist</t>
  </si>
  <si>
    <t xml:space="preserve">323390          </t>
  </si>
  <si>
    <t xml:space="preserve"> Muu tulu üüri ja rendiga kaasnevast tegevusest</t>
  </si>
  <si>
    <t xml:space="preserve">32339002        </t>
  </si>
  <si>
    <t xml:space="preserve"> Prügivedu</t>
  </si>
  <si>
    <t xml:space="preserve">35              </t>
  </si>
  <si>
    <t xml:space="preserve"> Toetused</t>
  </si>
  <si>
    <t xml:space="preserve">3500            </t>
  </si>
  <si>
    <t xml:space="preserve"> Sihtotstarbelised toetused jooksvateks kuludeks</t>
  </si>
  <si>
    <t xml:space="preserve">350000          </t>
  </si>
  <si>
    <t xml:space="preserve"> riigilt ja riigiasutustelt</t>
  </si>
  <si>
    <t xml:space="preserve">35000002        </t>
  </si>
  <si>
    <t xml:space="preserve"> Haridus- ja Teadusministeerium</t>
  </si>
  <si>
    <t xml:space="preserve">35000006        </t>
  </si>
  <si>
    <t xml:space="preserve"> Kultuuriministeerium</t>
  </si>
  <si>
    <t xml:space="preserve">35000009        </t>
  </si>
  <si>
    <t xml:space="preserve"> Rahandusministeerium</t>
  </si>
  <si>
    <t xml:space="preserve">35000014        </t>
  </si>
  <si>
    <t xml:space="preserve"> Maavalitsused</t>
  </si>
  <si>
    <t xml:space="preserve">350002          </t>
  </si>
  <si>
    <t xml:space="preserve"> valitsussektorisse kuuluvatelt avalik-õiguslikelt </t>
  </si>
  <si>
    <t xml:space="preserve">350003          </t>
  </si>
  <si>
    <t xml:space="preserve"> valitsussektorisse kuuluvatelt sihtasutustelt</t>
  </si>
  <si>
    <t xml:space="preserve">3502            </t>
  </si>
  <si>
    <t xml:space="preserve"> Sihtotstarbelised toetused põhivara soetamiseks</t>
  </si>
  <si>
    <t xml:space="preserve">350200          </t>
  </si>
  <si>
    <t xml:space="preserve">35020006        </t>
  </si>
  <si>
    <t xml:space="preserve">35020007        </t>
  </si>
  <si>
    <t xml:space="preserve"> Majandus-ja kommunikatsiooniministeerium</t>
  </si>
  <si>
    <t xml:space="preserve">350203          </t>
  </si>
  <si>
    <t xml:space="preserve">3520            </t>
  </si>
  <si>
    <t xml:space="preserve"> Valitsussektorisisesed toetused</t>
  </si>
  <si>
    <t xml:space="preserve">35200171        </t>
  </si>
  <si>
    <t xml:space="preserve"> KOV Tasandusfond uus nimetus alates 01.01.2015</t>
  </si>
  <si>
    <t xml:space="preserve">3520172         </t>
  </si>
  <si>
    <t xml:space="preserve"> KOV Toetusfond uus nimetus alates 01.01.2015</t>
  </si>
  <si>
    <t xml:space="preserve">35201720        </t>
  </si>
  <si>
    <t xml:space="preserve"> Toetusfond haridus</t>
  </si>
  <si>
    <t xml:space="preserve">352017201       </t>
  </si>
  <si>
    <t xml:space="preserve"> Põhikooli tööjõukulude toetus</t>
  </si>
  <si>
    <t xml:space="preserve">352017202       </t>
  </si>
  <si>
    <t xml:space="preserve"> Gümnaasiumi tööjõukulude toetus</t>
  </si>
  <si>
    <t xml:space="preserve">352017203       </t>
  </si>
  <si>
    <t xml:space="preserve"> Juhtimiskulude toetus</t>
  </si>
  <si>
    <t xml:space="preserve">352017204       </t>
  </si>
  <si>
    <t xml:space="preserve"> Täiendkoolituse toetus</t>
  </si>
  <si>
    <t xml:space="preserve">352017205       </t>
  </si>
  <si>
    <t xml:space="preserve"> Õppevahendite toetus</t>
  </si>
  <si>
    <t xml:space="preserve">352017206       </t>
  </si>
  <si>
    <t xml:space="preserve"> Koolilõuna toetus</t>
  </si>
  <si>
    <t xml:space="preserve">35201721        </t>
  </si>
  <si>
    <t xml:space="preserve"> Toimetulekutoetus Toetusfond</t>
  </si>
  <si>
    <t xml:space="preserve">35201722        </t>
  </si>
  <si>
    <t xml:space="preserve"> Sotsiaaltoetuste ja -teenuste osutamise toetus</t>
  </si>
  <si>
    <t xml:space="preserve">352017221       </t>
  </si>
  <si>
    <t xml:space="preserve"> Toimetulekutoetuse maksmise korraldamise hüvitis</t>
  </si>
  <si>
    <t xml:space="preserve">352017222       </t>
  </si>
  <si>
    <t xml:space="preserve"> Sotsiaalteenuste ja täiend. maksmise korrld toetus</t>
  </si>
  <si>
    <t xml:space="preserve">352017223       </t>
  </si>
  <si>
    <t xml:space="preserve"> Puuetega laste hooldajatoetuse jaotus</t>
  </si>
  <si>
    <t xml:space="preserve">352017224       </t>
  </si>
  <si>
    <t xml:space="preserve"> Vajaduspõhise peretoetuse maksmise korral. hüvitis</t>
  </si>
  <si>
    <t xml:space="preserve">35201723        </t>
  </si>
  <si>
    <t xml:space="preserve"> Vajaduspõhine peretoetus</t>
  </si>
  <si>
    <t xml:space="preserve">35201724        </t>
  </si>
  <si>
    <t xml:space="preserve"> Toetusfond majandus Teederaha</t>
  </si>
  <si>
    <t xml:space="preserve">38              </t>
  </si>
  <si>
    <t xml:space="preserve"> Muud tulud</t>
  </si>
  <si>
    <t xml:space="preserve">3825            </t>
  </si>
  <si>
    <t xml:space="preserve"> Rendi- ja üüritulud mittetoodetud põhivaradelt</t>
  </si>
  <si>
    <t xml:space="preserve">382540          </t>
  </si>
  <si>
    <t xml:space="preserve"> vee erikasutus</t>
  </si>
  <si>
    <t xml:space="preserve">3880            </t>
  </si>
  <si>
    <t xml:space="preserve"> Trahvid</t>
  </si>
  <si>
    <t xml:space="preserve">655             </t>
  </si>
  <si>
    <t xml:space="preserve"> Tulu hoiustelt</t>
  </si>
  <si>
    <t xml:space="preserve">6550            </t>
  </si>
  <si>
    <t xml:space="preserve"> Intressi- ja viivisetulud hoiustelt</t>
  </si>
  <si>
    <t xml:space="preserve">655000          </t>
  </si>
  <si>
    <t xml:space="preserve"> Kodumaistelt hoiustelt</t>
  </si>
  <si>
    <t xml:space="preserve"> T U L U D   K O K K U</t>
  </si>
  <si>
    <t>Tulu liik</t>
  </si>
  <si>
    <t>700.- Rohuaia LA üüritulud (samas summas personalikulud)</t>
  </si>
  <si>
    <t>Laadapiletite müügitulu (kulud Kult.keskuse üritustele)</t>
  </si>
  <si>
    <t>Kajastame eelarves tulu ja kulu (eelnevalt kajastatud kulu vähendusena)</t>
  </si>
  <si>
    <t>RE vahendite täpsustamine Rahvaraamatukogu toetus</t>
  </si>
  <si>
    <t>11 000.- Jalgpalliväljaku rekonstrueerimine
5 000.- Lasteaedade inventari soetus
3 000.- Sotsiaalkeskuse inventari soetus
10 000.- Skatepargi ehitus
5 000.- Vabadussõja ausamba rekonstrueerimine</t>
  </si>
  <si>
    <t>MKM Šveits Rohuaia lõpp-väljamakse</t>
  </si>
  <si>
    <t>30 781,00 EAS Spordikeskus Skatepark rajamine</t>
  </si>
  <si>
    <t>RE vahendite täpsustamine</t>
  </si>
  <si>
    <t>Isostar kaupade eest laekuv tulu, kulud summas 3600 eurot spordikeskuse eelarves</t>
  </si>
  <si>
    <t>eelnevalt telefoni-sidekulude vähandmine, nüüd tulud ja kulud, rentnikud maksavad sidekulude eest</t>
  </si>
  <si>
    <t>KOV-de lepingute maht- täpsustus</t>
  </si>
  <si>
    <t>inimeste poolt tasutud -printimine, paljundamine, postikulude hüvitamne, tasuline internetiteenus (varem EV kulud-tulud)</t>
  </si>
  <si>
    <t>üürid, ruumide ja esitlustehnika tulud-kulud samas summas (eelnevalt EV-kulud-tulud)</t>
  </si>
  <si>
    <t>6700.- RG, 7800.- RRG töövihikute müük, kulud samas summas- varem kulude vähendamine</t>
  </si>
  <si>
    <t>141.- Triin LA; 580.- Rohuaia LA, kulud samas summas</t>
  </si>
  <si>
    <t>1429 RRG Serveri (hariduslist-teiste KOV-de haridusasutused kasutavad) hooldusest saadav tulu-kulud samas summas, varem EV</t>
  </si>
  <si>
    <t>lisandunud teenus MTÜ Tapa Vabatahtlike Tugikeskus (Sots.ametilt raha läbi MTÜ) -lisatud samas summas kulud SAK-le</t>
  </si>
  <si>
    <t>SAK bussi tasulised teenused -eelnevalt kulude vähendamine</t>
  </si>
  <si>
    <t>Sotsiaalmaja üür -kommunaalkulude tasumine-eelnevalt kulude vähendamine</t>
  </si>
  <si>
    <t>koduhooldusteenus-tasuline, uus tulu</t>
  </si>
  <si>
    <t>RE tulude täpsustus Sots.kindlustusametilt igapäevaelu toetamine</t>
  </si>
  <si>
    <t>RE tulude täpsustus Sots.kindlustusametilt toetatud elamine</t>
  </si>
  <si>
    <t>2400.-Kungla LA; 2600.-Rohuaia LA; 1200.- Põhikool; 4000.-RG; 5200.-RRG; 4000.-Hulkuvate loomadega seotud tegevus; varem kulude vähendamine</t>
  </si>
  <si>
    <t>2500.- RG-varem kulude vähendamine</t>
  </si>
  <si>
    <t>300.- Põhikool; 600.- RRG -varem kulude vähendus</t>
  </si>
  <si>
    <t>samas summas suurendatud asutuse kulusid</t>
  </si>
  <si>
    <t>Laenu põhiosa tagasimaksed</t>
  </si>
  <si>
    <t>Tegevusalade kulud kokku</t>
  </si>
  <si>
    <t>Tulud kokku (sh vaba raha)</t>
  </si>
  <si>
    <t>500.- Triin; 600.- Kungla; 400.- Rohuaia; 600.- Põhikool; 1500.- RG; 1100.- RRG; 3 00.- Koerte varjupaik, hulkuvate loomadega seotud tegevus</t>
  </si>
  <si>
    <t>Lääne-Viru Maakondade tugiprogrammide omaosalus</t>
  </si>
  <si>
    <t>Puhkuse asendus</t>
  </si>
  <si>
    <t>tulud ja kulu lisatud 1 000 eurot, TIK-is müüdavate kaupade ost ja müük</t>
  </si>
  <si>
    <t>varasemal ajal vähendati kulusid (elekter, vesi) tulude arvelt. Tehtud kulutuste ulatuses esitatakse arved Varjupaikade MTÜ-le</t>
  </si>
  <si>
    <t>spordijookide jm müümise tasustammine</t>
  </si>
  <si>
    <t xml:space="preserve">    Inventari soetamine ja renoveerimine</t>
  </si>
  <si>
    <t>6000.- Staadioni inventar, teivashüppetllingud omaosalus</t>
  </si>
  <si>
    <t>sidekulud, arve esitatakse edasi, kajastame tulu ja kulu, eelnevalt kulude vähendamine</t>
  </si>
  <si>
    <t>Spordijookide ostukulud</t>
  </si>
  <si>
    <t>Treeneritoetus Spordikoolituse ja -teabe SA 2016 kokku 46 020 eurot, sellest 60% personalikuludeks Spordikoolile</t>
  </si>
  <si>
    <t>EV välised erialad eelarvesse</t>
  </si>
  <si>
    <t>2850.- Loominguline Selts Athena Maja 2015.dets arve jäi 2015.tasumata; 7000.- uute (uued tulijad) huviharidusteenuste ostmine, sh robootika</t>
  </si>
  <si>
    <t>2015 kasutamata jääk, (Jõulutoetuse maksude osa, maksame välja 2016)</t>
  </si>
  <si>
    <t>1 000.- 2015.jääk; 1 000.- omatulud eelarvesse</t>
  </si>
  <si>
    <t>700.- omatulud</t>
  </si>
  <si>
    <t>2015 jääk</t>
  </si>
  <si>
    <t>2016. RE summade täpsustus</t>
  </si>
  <si>
    <t>KOV-de summade täpsustus</t>
  </si>
  <si>
    <t>2015.jääk</t>
  </si>
  <si>
    <t>ringijuhtide töötasu läheb toetusteks MTÜ-dele</t>
  </si>
  <si>
    <t>Ringijuhid 6 kuud (+1 kuu); Linnapäevade projektijuht</t>
  </si>
  <si>
    <t>Pika tänava laadapiletite müügitulu</t>
  </si>
  <si>
    <t>Inventari soetus Rah.Min toetus</t>
  </si>
  <si>
    <t>2000.- juubeliürituste toetus; 141.- teatripiletid, tulu samas summas</t>
  </si>
  <si>
    <t>Rentnikute kommunaalide kasutus, eelnevalt kulude vähendamine, nüüd ka tuludes</t>
  </si>
  <si>
    <t>Turvavalgustid (Päästeameti ettekirjutus) hariduse üldkulust</t>
  </si>
  <si>
    <t>Üüritulu ja Eesti töötukassa toetus töötu-praktikandi juhendamine</t>
  </si>
  <si>
    <t>Teatripiletid, tulu samas summas</t>
  </si>
  <si>
    <t>Eralasteaed päevahoiuks alates 01.09.2016</t>
  </si>
  <si>
    <t>2015 jäägi arvelt, taotlus</t>
  </si>
  <si>
    <t>RE vahendite täpsustus</t>
  </si>
  <si>
    <t>Innove SA eestikeelne õpe</t>
  </si>
  <si>
    <t>Töövihikute müük, tulud samas summas,varem kulude vähendamine</t>
  </si>
  <si>
    <t>Väikeklassi ehitus (hariduse üldkulust)</t>
  </si>
  <si>
    <t>Väikeklassi inventar (hariduse üldkulust)</t>
  </si>
  <si>
    <t>Serveri (Haridusportaal) hooldus 2015 ja 2016 aasta, tulud samas summas</t>
  </si>
  <si>
    <t>3402.- Lääne-Viru Maavalitsuselt; 2910.- täiendav vajadus kaetakse hariduse üldkuludest</t>
  </si>
  <si>
    <t>RE vahendite täpsustus; 0.- jääk 2015; 25 297.- 2016 eraldis</t>
  </si>
  <si>
    <t>ringide juhendajad</t>
  </si>
  <si>
    <t>1 kuu puhkuse asendus administraator</t>
  </si>
  <si>
    <t>1 kuu puhkuse asendus koduhooldajad 8,5 ametikohta</t>
  </si>
  <si>
    <t>Jõuluüritused, kommid, maiustused</t>
  </si>
  <si>
    <t>RE vahendite täpsustus; 37 090.- jääk 2015; 2 060.- 2016 eraldis</t>
  </si>
  <si>
    <t>RE vahendite täpsustus; 0.- jääk 2015; 742.- 2016 eraldis</t>
  </si>
  <si>
    <t>lagede remont; 6500.- jääk 2015 , vastavalt hinnapakkumisele lisatud 3200.- eurot</t>
  </si>
  <si>
    <t>RE vahendite täpsustus;  1519,39 jääk 2015;  297 649.- 2016 eraldis</t>
  </si>
  <si>
    <t>RE vahendite täpsustus;  4628.-  jääk 2015;  5241.- 2016 eraldis</t>
  </si>
  <si>
    <t>RE vahendite täpsustus;  321,58 jääk 2015;  4403.- 2016 eraldis</t>
  </si>
  <si>
    <t>Nõustamisteenused peredele, linn toetab isikuid pakkudes abivajajatele nõustamisteenust</t>
  </si>
  <si>
    <t>supervisiooni teenus  (2 grupi "teraapiat" -koduhooldajad, sots.töötaad ja teine grupp -laste- ja psüühiliste erivajadustega päevakeskuse töötajad), lisaks 4 individuaaltundi -psühholoog; sots.pedagoog; sots.töötaja; SAK juhataja</t>
  </si>
  <si>
    <t>kooli juhtkonna palgareserv -oli eelarves topelt-RE juhtkonna palkades, suunata üldkulude alla, jääb reservi</t>
  </si>
  <si>
    <t>3600.- Amphora ost</t>
  </si>
  <si>
    <t>Noorte Tugila projektijuht, tulud ANK-st</t>
  </si>
  <si>
    <t>Noorte Tugilategevuskulud, tulud ANK-st</t>
  </si>
  <si>
    <t>RE vahendite täpsustus; 1177,62 jääk 2015;  2016 eraldis ?</t>
  </si>
  <si>
    <t>35 694.- lisatud psühholoog ja sotsiaalpedagoog- struktuuri muudatus, 2 ametikohta, aasta palgad; 1200.- lisatud töötukassa toetus töötu juhendamise eest; +700.-Tugiteenuste projektijuhi töötasu</t>
  </si>
  <si>
    <t>3000.- Rah.Min-lt inventari soetuseks; 960.- Saali uued lauad saadava tulu 8000.- MTÜ Tapa Vabatahtlike Tugikeskuselt arvelt</t>
  </si>
  <si>
    <t>2340.- Trepi remont; 4 000.- saali, trepikoja, laste päevakeskuse seinte värvimine saadava tulu 8000.- MTÜ Tapa Vabatahtlike Tugikeskuselt arvelt</t>
  </si>
  <si>
    <t>416 Tarvaselt laekus 31.12.2015 ja 570.- laekus Võrkpalliliidult 29.12.2015- kaetakse vabast jäägist</t>
  </si>
  <si>
    <t>8500.- Lääne-Virumaa Spordiliit maakonna õpilaste ühisüritused, samas summas tulud; 64.- Eesti Korvpalliliit, samas summas tulud;</t>
  </si>
  <si>
    <t>10 200.- Rakvere Soojus hindamine</t>
  </si>
  <si>
    <t>1494.- ATS paigaldus</t>
  </si>
  <si>
    <t xml:space="preserve"> Spordikool muud tulud</t>
  </si>
  <si>
    <t>8500.- Lääne-Virumaa Spordiliit; 64.- Eesti Võrkpalliliit</t>
  </si>
  <si>
    <t>TULUD KOKKU</t>
  </si>
  <si>
    <t xml:space="preserve"> Muutus kassas (Vabast jäägist kulude katteks)</t>
  </si>
  <si>
    <t>tagatisraha ja EV kontodel olev raha</t>
  </si>
  <si>
    <t>Sellise summa raha suuname vabast jäägist eelarvekulude katteks</t>
  </si>
  <si>
    <t>800.- Tugila</t>
  </si>
  <si>
    <t>1 475.- Tugila; 557.- Terves kehas terve vaim</t>
  </si>
  <si>
    <t>120.- Viru Jam</t>
  </si>
  <si>
    <t>Lai 20 elektriauto laadimispunkti paigaldamine RE vahenditega</t>
  </si>
  <si>
    <t>MV koolituskulud</t>
  </si>
  <si>
    <t>568.- Terves kehas terve vaim; 660.- Viru Jam; 1914.- Tugila</t>
  </si>
  <si>
    <t>Pmen</t>
  </si>
  <si>
    <t>1056 Tugila</t>
  </si>
  <si>
    <t>täiendav lastekaitsespetsialisti ametikoht</t>
  </si>
  <si>
    <t xml:space="preserve">    Eri- ja vormiriietus, v.a kaitseotstarbelised kulu</t>
  </si>
  <si>
    <t>Rühmaõpetajate õuevormiriietus</t>
  </si>
  <si>
    <t>66293.- toome reservi majanduse alt siia reserv; -2725.-Kungla LA-le turvavalgustid; -8000.- RRG väikeklassid, ehitus, inventar; -2910.- Ujumise algõpe täiendav vajadus; -100 lasteaedade katuseraha omaosaluseks; 3*3000 lasteaedade rühmaõpetajate õuevormiriietus</t>
  </si>
  <si>
    <t>IV kvartal 2015 erakooli raha laekub 2016.aastal, 2016.aasta lepingu planeeritud laekumine+ 742 470 kohtumäärus, laekunud</t>
  </si>
  <si>
    <t>651.- Rohuaia LA ; 1200.- SAK; +530 Kungla LA töötute praktikantide juhendamine Eesti Töötukassa toetus; +127852.- EAS TIK-i tegevuskulude toetus, kulud eelarves olemas</t>
  </si>
  <si>
    <t>uus tasandusrühm, logopeedi ametikoht</t>
  </si>
  <si>
    <t>tasandusrühma õpetajate koolitus</t>
  </si>
  <si>
    <t>tasandusrühma lükanduste ehitus</t>
  </si>
  <si>
    <t>tasandurühma logopeedi töövahendid</t>
  </si>
  <si>
    <t>tasandusrühma õppevahendid</t>
  </si>
  <si>
    <t>Linnmaleva osalustasu</t>
  </si>
  <si>
    <t>malevlaste omaosalus</t>
  </si>
  <si>
    <t xml:space="preserve"> Muu tervishoid (Tervisekeskus)</t>
  </si>
  <si>
    <t>07600</t>
  </si>
  <si>
    <t>Töötukassa toetus, KIK projekt retk puhta vee tekkekohta</t>
  </si>
  <si>
    <t>EV 100 Igal lapsel oma pill (ILOP); KIK projekt</t>
  </si>
  <si>
    <t>Pmen tulud kontr.</t>
  </si>
  <si>
    <t>Maa müük</t>
  </si>
  <si>
    <t>Rajatiste ja hoonete müük</t>
  </si>
  <si>
    <t>Materiaalsete ja immateriaalsete varade müük</t>
  </si>
  <si>
    <t>elektripaigaldiste audit ja mõõdistamised</t>
  </si>
  <si>
    <t xml:space="preserve">    Tütarettevõtte aktsiad</t>
  </si>
  <si>
    <t>Rakvere Vesi AS aktsiakapital</t>
  </si>
  <si>
    <t xml:space="preserve"> 9832,20 KIK ja 1735,80 omaosalus Rahvaaia puistu korrastustööd; 5000.- Vabassõja ausamba korrastus Rah.Min; 9 800.- Kirikupargi tiikide purskaevud, remmelgate likvideerimine, täiendavate lillede, puude istutus</t>
  </si>
  <si>
    <t>Switsid, ruuterid, kaablid VK saali</t>
  </si>
  <si>
    <t>LAI 20remonttööd Pangahoones 76500.- Revin Grupp, vesi+kanal., valve jm; +uste parandus</t>
  </si>
  <si>
    <t>2400.- Tark Maja kööginurga remont; peaukse invasüsteem, valvesüsteemi ehitus pangahoones,</t>
  </si>
  <si>
    <t>23000 korrashoiuteenus Virumaa Komp SA-le, õueprügikastid, peeglid, arhiivi tolmutõkketööd</t>
  </si>
  <si>
    <t>1400.- projekt Varaait invenatri soetuseks</t>
  </si>
  <si>
    <t>III korruse rek. Tallinna 29/ Võidu 26</t>
  </si>
  <si>
    <t>74650.- välistrassid ja õueala katend; 11 360.- Riietus- ja pesemisruumid; 23000 köök (puuduv vesi ja kanalisatsioon ning materjalid)</t>
  </si>
  <si>
    <r>
      <t>Tulud - kulud (vaba raha</t>
    </r>
    <r>
      <rPr>
        <sz val="10"/>
        <color rgb="FFFF0000"/>
        <rFont val="Arial"/>
        <family val="2"/>
        <charset val="186"/>
      </rPr>
      <t>)</t>
    </r>
  </si>
  <si>
    <t xml:space="preserve"> Majandus-ja Kommunikatsiooniministeerium</t>
  </si>
  <si>
    <t>Jalgratturite koolitus Maaamet-Põhikool</t>
  </si>
  <si>
    <t>Maanteeameti projekt-jalgratturid</t>
  </si>
  <si>
    <t>Viime üle teisele tegevusalala, tegemist põhikooliastme õpilaskoha maksumusega Vanalinna koolile</t>
  </si>
  <si>
    <t>Toodud üle teiselt tegevusalalt, tegemist põhikooliastme õpilaskoha maksumusega Vanalinna koolile</t>
  </si>
  <si>
    <t xml:space="preserve"> +16110.- VK liikmete töötoolid, 150 tk saali toolid; +6830 80 lisatooli; 1890.- rulood VK Pangahoone ruumides: 7600 VK komisjonide toolid, 13046.- kabinetide mööbel; 5800.-VK köögiseadmed ja -mööbel;</t>
  </si>
  <si>
    <t>26 088.- VK laud;  9870.- VK esimehe ja sekretäri mööbel</t>
  </si>
  <si>
    <t>nagid, arvel oli koos VK esimehe ja sekretäri mööbliga</t>
  </si>
  <si>
    <t>EV vahendid suunatud eelarvesse ja selle arvelt kulud</t>
  </si>
  <si>
    <t>36213.- EAS Skatepark (30781); 11 000.- Jalgpalliväljak Rah.Min; 10 000.- Skatepark Rah.Min; +18408 Treeneritoetuse 40%; 58500.- Kastani staadioni rajakatte renov omaosalus.; 153 340.- Tribüünihoone osaline rekonstrueerimine</t>
  </si>
  <si>
    <t>3402.- ujumise algõpetus; 3861 LA-dele koolituskuludeks; +49439.- ühistranspordi toetus Lääne-Viru Maavalitsus</t>
  </si>
  <si>
    <t>kulud ei kujune nii suureks</t>
  </si>
  <si>
    <t>4 900.- RRG sadevee projekt ja 112 000.- ehitus; 20 100.-vent süsteemi vahetus, 2015 kasutamata vahendite arvelt, taotlus</t>
  </si>
  <si>
    <t>1800.- MKM-Šveits ehitusjärelvalve tasumine 2016.aastal; +17760.- valgus- ja helitehnika</t>
  </si>
  <si>
    <t>385 000 Rägavere tee; 210 000.- Tuleviku tn; 54 000.-Rohuaia tn; 60 000.- ; Seminari tn; +21800.-Lemminkäineni makse 2016.a.+2400 Tuleviku projekt ja 2100 veekaevude likvideerimine</t>
  </si>
  <si>
    <t>100 000.- Innove AS projekt Rohuaia uued rühmad; 1 000.- Innove SA projekt eestikeelne õpe; 9832,20 KIK projekt Rahvaaia puistu korrastustööd; 46020.- Treeneritoetus; 16 018.- ANK toetus "Noorte Tugila", samas summas kulud noortekeskuse all; 900.-Terves kehas terve vaim;+416.-Viru Jam; 2813.- Maleva toetus ENKT-lt; 160 Eesti Muusikakooli LIIT; 468 KIK retk puhta vee tekkekohta; 1400.- Varaait toetus Spordikoolile inventari soetuseks; 14 055.- KIK Lennuvälja tööstusala lammutustööde toetus</t>
  </si>
  <si>
    <t>kajastamine õige kulu liigiga finantseerimistehingutes</t>
  </si>
  <si>
    <t>KIK Lennuvälja tööstusala projekt</t>
  </si>
  <si>
    <t>35 100.- kinnistute enampakkumisest laekunud tulu; 9 155.- Lennuvälja tööstusalade laekuvast toetuserahast suurendame eelarvet</t>
  </si>
  <si>
    <t xml:space="preserve">    Maksud, lõivud trahvid</t>
  </si>
  <si>
    <t>turvavalgustite ettekirjutus</t>
  </si>
  <si>
    <t>suunata trahvikulude katmiseks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</si>
</sst>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8"/>
      <color rgb="FFFF000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4" fontId="1" fillId="3" borderId="0" xfId="0" applyNumberFormat="1" applyFont="1" applyFill="1"/>
    <xf numFmtId="4" fontId="0" fillId="0" borderId="0" xfId="0" applyNumberFormat="1"/>
    <xf numFmtId="0" fontId="0" fillId="4" borderId="0" xfId="0" applyFill="1"/>
    <xf numFmtId="0" fontId="0" fillId="5" borderId="0" xfId="0" applyFill="1"/>
    <xf numFmtId="4" fontId="1" fillId="2" borderId="0" xfId="0" applyNumberFormat="1" applyFont="1" applyFill="1"/>
    <xf numFmtId="4" fontId="0" fillId="4" borderId="0" xfId="0" applyNumberFormat="1" applyFill="1"/>
    <xf numFmtId="4" fontId="0" fillId="5" borderId="0" xfId="0" applyNumberFormat="1" applyFill="1"/>
    <xf numFmtId="0" fontId="2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wrapText="1"/>
    </xf>
    <xf numFmtId="0" fontId="0" fillId="6" borderId="0" xfId="0" applyFill="1"/>
    <xf numFmtId="4" fontId="0" fillId="6" borderId="0" xfId="0" applyNumberFormat="1" applyFill="1"/>
    <xf numFmtId="0" fontId="0" fillId="7" borderId="0" xfId="0" applyFill="1"/>
    <xf numFmtId="4" fontId="0" fillId="7" borderId="0" xfId="0" applyNumberFormat="1" applyFill="1"/>
    <xf numFmtId="0" fontId="0" fillId="0" borderId="0" xfId="0" applyFill="1"/>
    <xf numFmtId="4" fontId="0" fillId="0" borderId="0" xfId="0" applyNumberFormat="1" applyFill="1"/>
    <xf numFmtId="4" fontId="1" fillId="0" borderId="0" xfId="0" applyNumberFormat="1" applyFont="1"/>
    <xf numFmtId="0" fontId="1" fillId="4" borderId="0" xfId="0" applyFont="1" applyFill="1"/>
    <xf numFmtId="4" fontId="1" fillId="4" borderId="0" xfId="0" applyNumberFormat="1" applyFont="1" applyFill="1"/>
    <xf numFmtId="0" fontId="0" fillId="0" borderId="0" xfId="0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0" fillId="8" borderId="0" xfId="0" applyFill="1"/>
    <xf numFmtId="4" fontId="0" fillId="8" borderId="0" xfId="0" applyNumberFormat="1" applyFill="1"/>
    <xf numFmtId="0" fontId="0" fillId="9" borderId="0" xfId="0" applyFill="1"/>
    <xf numFmtId="4" fontId="0" fillId="9" borderId="0" xfId="0" applyNumberFormat="1" applyFill="1"/>
    <xf numFmtId="0" fontId="0" fillId="0" borderId="0" xfId="0" applyAlignment="1">
      <alignment horizontal="left"/>
    </xf>
    <xf numFmtId="4" fontId="5" fillId="0" borderId="0" xfId="0" applyNumberFormat="1" applyFont="1"/>
    <xf numFmtId="0" fontId="5" fillId="0" borderId="0" xfId="0" applyFont="1"/>
    <xf numFmtId="4" fontId="6" fillId="0" borderId="0" xfId="0" applyNumberFormat="1" applyFont="1"/>
    <xf numFmtId="4" fontId="0" fillId="0" borderId="0" xfId="0" applyNumberFormat="1" applyAlignment="1">
      <alignment wrapText="1"/>
    </xf>
    <xf numFmtId="4" fontId="7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4" fontId="8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4" fontId="8" fillId="8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4" fontId="5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left" wrapText="1"/>
    </xf>
    <xf numFmtId="4" fontId="2" fillId="0" borderId="0" xfId="0" applyNumberFormat="1" applyFont="1"/>
    <xf numFmtId="4" fontId="8" fillId="0" borderId="0" xfId="0" applyNumberFormat="1" applyFont="1"/>
    <xf numFmtId="4" fontId="7" fillId="0" borderId="0" xfId="0" applyNumberFormat="1" applyFont="1"/>
    <xf numFmtId="0" fontId="2" fillId="6" borderId="0" xfId="0" applyFont="1" applyFill="1"/>
    <xf numFmtId="0" fontId="0" fillId="6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11" borderId="0" xfId="0" applyFill="1"/>
    <xf numFmtId="0" fontId="8" fillId="0" borderId="0" xfId="0" applyFont="1" applyAlignment="1">
      <alignment horizontal="left" wrapText="1"/>
    </xf>
    <xf numFmtId="4" fontId="6" fillId="10" borderId="2" xfId="0" applyNumberFormat="1" applyFont="1" applyFill="1" applyBorder="1"/>
    <xf numFmtId="4" fontId="6" fillId="2" borderId="0" xfId="0" applyNumberFormat="1" applyFont="1" applyFill="1"/>
    <xf numFmtId="0" fontId="7" fillId="0" borderId="0" xfId="0" applyFont="1" applyAlignment="1">
      <alignment wrapText="1"/>
    </xf>
    <xf numFmtId="4" fontId="5" fillId="4" borderId="0" xfId="0" applyNumberFormat="1" applyFont="1" applyFill="1"/>
    <xf numFmtId="4" fontId="5" fillId="5" borderId="0" xfId="0" applyNumberFormat="1" applyFont="1" applyFill="1"/>
    <xf numFmtId="0" fontId="5" fillId="0" borderId="0" xfId="0" applyFont="1" applyAlignment="1">
      <alignment wrapText="1"/>
    </xf>
    <xf numFmtId="4" fontId="5" fillId="9" borderId="0" xfId="0" applyNumberFormat="1" applyFont="1" applyFill="1"/>
    <xf numFmtId="4" fontId="5" fillId="6" borderId="0" xfId="0" applyNumberFormat="1" applyFont="1" applyFill="1"/>
    <xf numFmtId="4" fontId="7" fillId="0" borderId="0" xfId="0" applyNumberFormat="1" applyFont="1" applyAlignment="1">
      <alignment horizontal="left" wrapText="1"/>
    </xf>
    <xf numFmtId="0" fontId="7" fillId="10" borderId="0" xfId="0" applyFont="1" applyFill="1" applyAlignment="1">
      <alignment wrapText="1"/>
    </xf>
    <xf numFmtId="4" fontId="2" fillId="4" borderId="0" xfId="0" applyNumberFormat="1" applyFont="1" applyFill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zoomScale="90" zoomScaleNormal="9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10.42578125" customWidth="1"/>
    <col min="2" max="2" width="46.7109375" customWidth="1"/>
    <col min="3" max="3" width="12.7109375" style="5" bestFit="1" customWidth="1"/>
    <col min="4" max="4" width="13.42578125" style="5" customWidth="1"/>
    <col min="5" max="5" width="12.7109375" style="5" bestFit="1" customWidth="1"/>
    <col min="6" max="6" width="49.28515625" customWidth="1"/>
    <col min="7" max="7" width="11.7109375" bestFit="1" customWidth="1"/>
  </cols>
  <sheetData>
    <row r="1" spans="1:6" x14ac:dyDescent="0.2">
      <c r="A1" s="6"/>
      <c r="B1" s="21" t="s">
        <v>689</v>
      </c>
      <c r="C1" s="22">
        <f>+C5+C9+C64+C97+C104</f>
        <v>16195688</v>
      </c>
      <c r="D1" s="22">
        <f>+D5+D9+D64+D97+D104</f>
        <v>2613154.9900000002</v>
      </c>
      <c r="E1" s="22">
        <f>+E5+E9+E64+E97+E104</f>
        <v>18808842.990000002</v>
      </c>
      <c r="F1" s="31"/>
    </row>
    <row r="2" spans="1:6" x14ac:dyDescent="0.2">
      <c r="F2" s="31"/>
    </row>
    <row r="3" spans="1:6" s="1" customFormat="1" ht="25.5" x14ac:dyDescent="0.2">
      <c r="A3" s="12" t="s">
        <v>594</v>
      </c>
      <c r="B3" s="12" t="s">
        <v>0</v>
      </c>
      <c r="C3" s="13" t="s">
        <v>401</v>
      </c>
      <c r="D3" s="13" t="s">
        <v>402</v>
      </c>
      <c r="E3" s="13" t="s">
        <v>403</v>
      </c>
      <c r="F3" s="33"/>
    </row>
    <row r="4" spans="1:6" ht="25.5" x14ac:dyDescent="0.2">
      <c r="A4" s="1" t="s">
        <v>404</v>
      </c>
      <c r="B4" s="1" t="s">
        <v>690</v>
      </c>
      <c r="C4" s="20">
        <v>48338</v>
      </c>
      <c r="D4" s="20">
        <f>1068684.3+42-225-364-8400-1120-380-2800-1800-7800-28-4470-622-1100-136000-5825-2000-1975-78600-569-3000-19000-34500-153340-385000-210000+5432+2000-173290.7</f>
        <v>-156050.39999999997</v>
      </c>
      <c r="E4" s="20">
        <f>+D4+C4</f>
        <v>-107712.39999999997</v>
      </c>
      <c r="F4" s="34" t="s">
        <v>692</v>
      </c>
    </row>
    <row r="5" spans="1:6" x14ac:dyDescent="0.2">
      <c r="A5" s="6" t="s">
        <v>405</v>
      </c>
      <c r="B5" s="6" t="s">
        <v>406</v>
      </c>
      <c r="C5" s="9">
        <f>SUM(C6:C8)</f>
        <v>9862000</v>
      </c>
      <c r="D5" s="9">
        <f>SUM(D6:D8)</f>
        <v>0</v>
      </c>
      <c r="E5" s="9">
        <f>SUM(E6:E8)</f>
        <v>9862000</v>
      </c>
      <c r="F5" s="23"/>
    </row>
    <row r="6" spans="1:6" x14ac:dyDescent="0.2">
      <c r="A6" s="7" t="s">
        <v>407</v>
      </c>
      <c r="B6" s="7" t="s">
        <v>408</v>
      </c>
      <c r="C6" s="10">
        <v>9683700</v>
      </c>
      <c r="D6" s="10">
        <v>0</v>
      </c>
      <c r="E6" s="10">
        <v>9683700</v>
      </c>
      <c r="F6" s="23"/>
    </row>
    <row r="7" spans="1:6" x14ac:dyDescent="0.2">
      <c r="A7" s="7" t="s">
        <v>409</v>
      </c>
      <c r="B7" s="7" t="s">
        <v>410</v>
      </c>
      <c r="C7" s="10">
        <v>170300</v>
      </c>
      <c r="D7" s="10">
        <v>0</v>
      </c>
      <c r="E7" s="10">
        <v>170300</v>
      </c>
      <c r="F7" s="23"/>
    </row>
    <row r="8" spans="1:6" x14ac:dyDescent="0.2">
      <c r="A8" s="7" t="s">
        <v>411</v>
      </c>
      <c r="B8" s="7" t="s">
        <v>412</v>
      </c>
      <c r="C8" s="10">
        <v>8000</v>
      </c>
      <c r="D8" s="10">
        <v>0</v>
      </c>
      <c r="E8" s="10">
        <v>8000</v>
      </c>
      <c r="F8" s="23"/>
    </row>
    <row r="9" spans="1:6" x14ac:dyDescent="0.2">
      <c r="A9" s="6" t="s">
        <v>413</v>
      </c>
      <c r="B9" s="6" t="s">
        <v>414</v>
      </c>
      <c r="C9" s="9">
        <f>+C10+C11+C20+C39+C51+C58</f>
        <v>1188171</v>
      </c>
      <c r="D9" s="9">
        <f t="shared" ref="D9:E9" si="0">+D10+D11+D20+D39+D51+D58</f>
        <v>91156</v>
      </c>
      <c r="E9" s="9">
        <f t="shared" si="0"/>
        <v>1279327</v>
      </c>
      <c r="F9" s="23"/>
    </row>
    <row r="10" spans="1:6" x14ac:dyDescent="0.2">
      <c r="A10" t="s">
        <v>415</v>
      </c>
      <c r="B10" t="s">
        <v>416</v>
      </c>
      <c r="C10" s="5">
        <v>19000</v>
      </c>
      <c r="D10" s="5">
        <v>0</v>
      </c>
      <c r="E10" s="5">
        <v>19000</v>
      </c>
      <c r="F10" s="23"/>
    </row>
    <row r="11" spans="1:6" x14ac:dyDescent="0.2">
      <c r="A11" s="7" t="s">
        <v>417</v>
      </c>
      <c r="B11" s="7" t="s">
        <v>418</v>
      </c>
      <c r="C11" s="10">
        <f>SUM(C12:C18)</f>
        <v>624856</v>
      </c>
      <c r="D11" s="10">
        <f t="shared" ref="D11:E11" si="1">SUM(D12:D18)</f>
        <v>17350</v>
      </c>
      <c r="E11" s="10">
        <f t="shared" si="1"/>
        <v>642206</v>
      </c>
      <c r="F11" s="23"/>
    </row>
    <row r="12" spans="1:6" x14ac:dyDescent="0.2">
      <c r="A12" t="s">
        <v>419</v>
      </c>
      <c r="B12" t="s">
        <v>420</v>
      </c>
      <c r="C12" s="5">
        <v>22812</v>
      </c>
      <c r="D12" s="5">
        <v>0</v>
      </c>
      <c r="E12" s="5">
        <v>22812</v>
      </c>
      <c r="F12" s="23"/>
    </row>
    <row r="13" spans="1:6" x14ac:dyDescent="0.2">
      <c r="A13" t="s">
        <v>421</v>
      </c>
      <c r="B13" t="s">
        <v>422</v>
      </c>
      <c r="C13" s="5">
        <v>358044</v>
      </c>
      <c r="D13" s="5">
        <v>0</v>
      </c>
      <c r="E13" s="5">
        <v>358044</v>
      </c>
      <c r="F13" s="23"/>
    </row>
    <row r="14" spans="1:6" x14ac:dyDescent="0.2">
      <c r="A14" t="s">
        <v>423</v>
      </c>
      <c r="B14" t="s">
        <v>424</v>
      </c>
      <c r="C14" s="5">
        <v>244000</v>
      </c>
      <c r="D14" s="5">
        <v>0</v>
      </c>
      <c r="E14" s="5">
        <v>244000</v>
      </c>
      <c r="F14" s="23"/>
    </row>
    <row r="15" spans="1:6" x14ac:dyDescent="0.2">
      <c r="A15" t="s">
        <v>425</v>
      </c>
      <c r="B15" t="s">
        <v>426</v>
      </c>
      <c r="C15" s="5">
        <v>0</v>
      </c>
      <c r="D15" s="5">
        <v>721</v>
      </c>
      <c r="E15" s="5">
        <v>721</v>
      </c>
      <c r="F15" s="25" t="s">
        <v>609</v>
      </c>
    </row>
    <row r="16" spans="1:6" ht="25.5" x14ac:dyDescent="0.2">
      <c r="A16" t="s">
        <v>427</v>
      </c>
      <c r="B16" t="s">
        <v>428</v>
      </c>
      <c r="C16" s="5">
        <v>0</v>
      </c>
      <c r="D16" s="5">
        <v>14500</v>
      </c>
      <c r="E16" s="5">
        <v>14500</v>
      </c>
      <c r="F16" s="25" t="s">
        <v>608</v>
      </c>
    </row>
    <row r="17" spans="1:6" ht="38.25" x14ac:dyDescent="0.2">
      <c r="A17" t="s">
        <v>429</v>
      </c>
      <c r="B17" t="s">
        <v>430</v>
      </c>
      <c r="C17" s="5">
        <v>0</v>
      </c>
      <c r="D17" s="5">
        <v>1429</v>
      </c>
      <c r="E17" s="5">
        <v>1429</v>
      </c>
      <c r="F17" s="25" t="s">
        <v>610</v>
      </c>
    </row>
    <row r="18" spans="1:6" ht="25.5" x14ac:dyDescent="0.2">
      <c r="A18" s="14" t="s">
        <v>431</v>
      </c>
      <c r="B18" s="14" t="s">
        <v>432</v>
      </c>
      <c r="C18" s="15">
        <f>SUM(C19)</f>
        <v>0</v>
      </c>
      <c r="D18" s="15">
        <f>SUM(D19)</f>
        <v>700</v>
      </c>
      <c r="E18" s="15">
        <f t="shared" ref="E18" si="2">SUM(E19)</f>
        <v>700</v>
      </c>
      <c r="F18" s="25" t="s">
        <v>595</v>
      </c>
    </row>
    <row r="19" spans="1:6" x14ac:dyDescent="0.2">
      <c r="A19" t="s">
        <v>433</v>
      </c>
      <c r="B19" t="s">
        <v>434</v>
      </c>
      <c r="C19" s="5">
        <v>0</v>
      </c>
      <c r="D19" s="5">
        <v>700</v>
      </c>
      <c r="E19" s="5">
        <v>700</v>
      </c>
      <c r="F19" s="23"/>
    </row>
    <row r="20" spans="1:6" x14ac:dyDescent="0.2">
      <c r="A20" s="7" t="s">
        <v>435</v>
      </c>
      <c r="B20" s="7" t="s">
        <v>436</v>
      </c>
      <c r="C20" s="10">
        <f>+C21+C31+C35</f>
        <v>147615</v>
      </c>
      <c r="D20" s="10">
        <f>+D21+D31+D35+D37+D38</f>
        <v>13162</v>
      </c>
      <c r="E20" s="10">
        <f>+E21+E31+E35+E37+E38</f>
        <v>160777</v>
      </c>
      <c r="F20" s="23"/>
    </row>
    <row r="21" spans="1:6" x14ac:dyDescent="0.2">
      <c r="A21" s="14" t="s">
        <v>437</v>
      </c>
      <c r="B21" s="14" t="s">
        <v>438</v>
      </c>
      <c r="C21" s="15">
        <v>64026</v>
      </c>
      <c r="D21" s="15">
        <v>0</v>
      </c>
      <c r="E21" s="15">
        <v>64026</v>
      </c>
      <c r="F21" s="23"/>
    </row>
    <row r="22" spans="1:6" x14ac:dyDescent="0.2">
      <c r="A22" t="s">
        <v>439</v>
      </c>
      <c r="B22" t="s">
        <v>440</v>
      </c>
      <c r="C22" s="5">
        <v>28026</v>
      </c>
      <c r="D22" s="5">
        <v>0</v>
      </c>
      <c r="E22" s="5">
        <f>SUM(C22:D22)</f>
        <v>28026</v>
      </c>
      <c r="F22" s="23"/>
    </row>
    <row r="23" spans="1:6" x14ac:dyDescent="0.2">
      <c r="A23" t="s">
        <v>441</v>
      </c>
      <c r="B23" t="s">
        <v>442</v>
      </c>
      <c r="C23" s="5">
        <v>18414</v>
      </c>
      <c r="D23" s="5">
        <v>0</v>
      </c>
      <c r="E23" s="5">
        <f t="shared" ref="E23:E30" si="3">SUM(C23:D23)</f>
        <v>18414</v>
      </c>
      <c r="F23" s="23"/>
    </row>
    <row r="24" spans="1:6" x14ac:dyDescent="0.2">
      <c r="A24" t="s">
        <v>443</v>
      </c>
      <c r="B24" t="s">
        <v>444</v>
      </c>
      <c r="C24" s="5">
        <v>7011</v>
      </c>
      <c r="D24" s="5">
        <v>0</v>
      </c>
      <c r="E24" s="5">
        <f t="shared" si="3"/>
        <v>7011</v>
      </c>
      <c r="F24" s="23"/>
    </row>
    <row r="25" spans="1:6" x14ac:dyDescent="0.2">
      <c r="A25" t="s">
        <v>445</v>
      </c>
      <c r="B25" t="s">
        <v>446</v>
      </c>
      <c r="C25" s="5">
        <v>3564</v>
      </c>
      <c r="D25" s="5">
        <v>0</v>
      </c>
      <c r="E25" s="5">
        <f t="shared" si="3"/>
        <v>3564</v>
      </c>
      <c r="F25" s="23"/>
    </row>
    <row r="26" spans="1:6" x14ac:dyDescent="0.2">
      <c r="A26" t="s">
        <v>447</v>
      </c>
      <c r="B26" t="s">
        <v>448</v>
      </c>
      <c r="C26" s="5">
        <v>297</v>
      </c>
      <c r="D26" s="5">
        <v>0</v>
      </c>
      <c r="E26" s="5">
        <f t="shared" si="3"/>
        <v>297</v>
      </c>
      <c r="F26" s="23"/>
    </row>
    <row r="27" spans="1:6" x14ac:dyDescent="0.2">
      <c r="A27" t="s">
        <v>449</v>
      </c>
      <c r="B27" t="s">
        <v>450</v>
      </c>
      <c r="C27" s="5">
        <v>1665</v>
      </c>
      <c r="D27" s="5">
        <v>0</v>
      </c>
      <c r="E27" s="5">
        <f t="shared" si="3"/>
        <v>1665</v>
      </c>
      <c r="F27" s="23"/>
    </row>
    <row r="28" spans="1:6" x14ac:dyDescent="0.2">
      <c r="A28" t="s">
        <v>451</v>
      </c>
      <c r="B28" t="s">
        <v>452</v>
      </c>
      <c r="C28" s="5">
        <v>2277</v>
      </c>
      <c r="D28" s="5">
        <v>0</v>
      </c>
      <c r="E28" s="5">
        <f t="shared" si="3"/>
        <v>2277</v>
      </c>
      <c r="F28" s="23"/>
    </row>
    <row r="29" spans="1:6" x14ac:dyDescent="0.2">
      <c r="A29" t="s">
        <v>453</v>
      </c>
      <c r="B29" t="s">
        <v>454</v>
      </c>
      <c r="C29" s="5">
        <v>1782</v>
      </c>
      <c r="D29" s="5">
        <v>0</v>
      </c>
      <c r="E29" s="5">
        <f t="shared" si="3"/>
        <v>1782</v>
      </c>
      <c r="F29" s="23"/>
    </row>
    <row r="30" spans="1:6" x14ac:dyDescent="0.2">
      <c r="A30" t="s">
        <v>455</v>
      </c>
      <c r="B30" t="s">
        <v>456</v>
      </c>
      <c r="C30" s="5">
        <v>990</v>
      </c>
      <c r="D30" s="5">
        <v>0</v>
      </c>
      <c r="E30" s="5">
        <f t="shared" si="3"/>
        <v>990</v>
      </c>
      <c r="F30" s="23"/>
    </row>
    <row r="31" spans="1:6" x14ac:dyDescent="0.2">
      <c r="A31" s="14" t="s">
        <v>457</v>
      </c>
      <c r="B31" s="14" t="s">
        <v>458</v>
      </c>
      <c r="C31" s="15">
        <f>SUM(C32:C34)</f>
        <v>83589</v>
      </c>
      <c r="D31" s="15">
        <f>SUM(D32:D34)</f>
        <v>6262</v>
      </c>
      <c r="E31" s="15">
        <f>SUM(E32:E34)</f>
        <v>89851</v>
      </c>
      <c r="F31" s="23"/>
    </row>
    <row r="32" spans="1:6" ht="38.25" x14ac:dyDescent="0.2">
      <c r="A32" t="s">
        <v>459</v>
      </c>
      <c r="B32" t="s">
        <v>460</v>
      </c>
      <c r="C32" s="5">
        <v>3000</v>
      </c>
      <c r="D32" s="5">
        <v>1000</v>
      </c>
      <c r="E32" s="5">
        <f t="shared" ref="E32:E34" si="4">SUM(C32:D32)</f>
        <v>4000</v>
      </c>
      <c r="F32" s="25" t="s">
        <v>606</v>
      </c>
    </row>
    <row r="33" spans="1:6" ht="25.5" x14ac:dyDescent="0.2">
      <c r="A33" t="s">
        <v>461</v>
      </c>
      <c r="B33" t="s">
        <v>462</v>
      </c>
      <c r="C33" s="5">
        <v>0</v>
      </c>
      <c r="D33" s="5">
        <v>700</v>
      </c>
      <c r="E33" s="5">
        <f t="shared" si="4"/>
        <v>700</v>
      </c>
      <c r="F33" s="25" t="s">
        <v>607</v>
      </c>
    </row>
    <row r="34" spans="1:6" x14ac:dyDescent="0.2">
      <c r="A34" t="s">
        <v>463</v>
      </c>
      <c r="B34" t="s">
        <v>464</v>
      </c>
      <c r="C34" s="5">
        <v>80589</v>
      </c>
      <c r="D34" s="5">
        <v>4562</v>
      </c>
      <c r="E34" s="5">
        <f t="shared" si="4"/>
        <v>85151</v>
      </c>
      <c r="F34" s="25" t="s">
        <v>605</v>
      </c>
    </row>
    <row r="35" spans="1:6" x14ac:dyDescent="0.2">
      <c r="A35" s="14" t="s">
        <v>465</v>
      </c>
      <c r="B35" s="14" t="s">
        <v>466</v>
      </c>
      <c r="C35" s="15">
        <v>0</v>
      </c>
      <c r="D35" s="15">
        <f>SUM(D36)</f>
        <v>5000</v>
      </c>
      <c r="E35" s="15">
        <f>SUM(E36)</f>
        <v>5000</v>
      </c>
      <c r="F35" s="23"/>
    </row>
    <row r="36" spans="1:6" x14ac:dyDescent="0.2">
      <c r="A36" t="s">
        <v>467</v>
      </c>
      <c r="B36" t="s">
        <v>468</v>
      </c>
      <c r="C36" s="5">
        <v>0</v>
      </c>
      <c r="D36" s="5">
        <v>5000</v>
      </c>
      <c r="E36" s="5">
        <f>SUM(C36:D36)</f>
        <v>5000</v>
      </c>
      <c r="F36" s="25" t="s">
        <v>596</v>
      </c>
    </row>
    <row r="37" spans="1:6" ht="25.5" x14ac:dyDescent="0.2">
      <c r="A37" s="14" t="s">
        <v>469</v>
      </c>
      <c r="B37" s="14" t="s">
        <v>470</v>
      </c>
      <c r="C37" s="15">
        <v>0</v>
      </c>
      <c r="D37" s="15">
        <v>1000</v>
      </c>
      <c r="E37" s="15">
        <v>1000</v>
      </c>
      <c r="F37" s="23" t="s">
        <v>597</v>
      </c>
    </row>
    <row r="38" spans="1:6" x14ac:dyDescent="0.2">
      <c r="A38" s="47">
        <v>32219001</v>
      </c>
      <c r="B38" s="46" t="s">
        <v>712</v>
      </c>
      <c r="C38" s="15">
        <v>0</v>
      </c>
      <c r="D38" s="15">
        <v>900</v>
      </c>
      <c r="E38" s="15">
        <f>+D38+C38</f>
        <v>900</v>
      </c>
      <c r="F38" s="25" t="s">
        <v>713</v>
      </c>
    </row>
    <row r="39" spans="1:6" x14ac:dyDescent="0.2">
      <c r="A39" s="7" t="s">
        <v>471</v>
      </c>
      <c r="B39" s="7" t="s">
        <v>472</v>
      </c>
      <c r="C39" s="10">
        <f>+C40+C44</f>
        <v>159000</v>
      </c>
      <c r="D39" s="10">
        <f t="shared" ref="D39" si="5">+D40+D44</f>
        <v>12744</v>
      </c>
      <c r="E39" s="10">
        <f t="shared" ref="E39" si="6">+E40+E44</f>
        <v>171744</v>
      </c>
      <c r="F39" s="23"/>
    </row>
    <row r="40" spans="1:6" x14ac:dyDescent="0.2">
      <c r="A40" s="14" t="s">
        <v>473</v>
      </c>
      <c r="B40" s="14" t="s">
        <v>474</v>
      </c>
      <c r="C40" s="15">
        <f>SUM(C41:C43)</f>
        <v>44000</v>
      </c>
      <c r="D40" s="15">
        <f t="shared" ref="D40" si="7">SUM(D41:D43)</f>
        <v>8564</v>
      </c>
      <c r="E40" s="15">
        <f t="shared" ref="E40" si="8">SUM(E41:E43)</f>
        <v>52564</v>
      </c>
      <c r="F40" s="23"/>
    </row>
    <row r="41" spans="1:6" x14ac:dyDescent="0.2">
      <c r="A41" t="s">
        <v>475</v>
      </c>
      <c r="B41" t="s">
        <v>476</v>
      </c>
      <c r="C41" s="5">
        <v>4000</v>
      </c>
      <c r="D41" s="5">
        <v>0</v>
      </c>
      <c r="E41" s="5">
        <f t="shared" ref="E41:E43" si="9">SUM(C41:D41)</f>
        <v>4000</v>
      </c>
      <c r="F41" s="23"/>
    </row>
    <row r="42" spans="1:6" x14ac:dyDescent="0.2">
      <c r="A42" t="s">
        <v>477</v>
      </c>
      <c r="B42" t="s">
        <v>478</v>
      </c>
      <c r="C42" s="5">
        <v>40000</v>
      </c>
      <c r="D42" s="5">
        <v>0</v>
      </c>
      <c r="E42" s="5">
        <f t="shared" si="9"/>
        <v>40000</v>
      </c>
      <c r="F42" s="23"/>
    </row>
    <row r="43" spans="1:6" x14ac:dyDescent="0.2">
      <c r="A43" s="30">
        <v>3222006</v>
      </c>
      <c r="B43" s="11" t="s">
        <v>687</v>
      </c>
      <c r="C43" s="5">
        <v>0</v>
      </c>
      <c r="D43" s="5">
        <f>8500+64</f>
        <v>8564</v>
      </c>
      <c r="E43" s="5">
        <f t="shared" si="9"/>
        <v>8564</v>
      </c>
      <c r="F43" s="25" t="s">
        <v>688</v>
      </c>
    </row>
    <row r="44" spans="1:6" x14ac:dyDescent="0.2">
      <c r="A44" s="14" t="s">
        <v>479</v>
      </c>
      <c r="B44" s="14" t="s">
        <v>480</v>
      </c>
      <c r="C44" s="15">
        <f>SUM(C45:C50)</f>
        <v>115000</v>
      </c>
      <c r="D44" s="15">
        <f t="shared" ref="D44:E44" si="10">SUM(D45:D50)</f>
        <v>4180</v>
      </c>
      <c r="E44" s="15">
        <f t="shared" si="10"/>
        <v>119180</v>
      </c>
      <c r="F44" s="23"/>
    </row>
    <row r="45" spans="1:6" x14ac:dyDescent="0.2">
      <c r="A45" t="s">
        <v>481</v>
      </c>
      <c r="B45" t="s">
        <v>482</v>
      </c>
      <c r="C45" s="5">
        <v>9000</v>
      </c>
      <c r="D45" s="5">
        <v>0</v>
      </c>
      <c r="E45" s="5">
        <f t="shared" ref="E45:E50" si="11">SUM(C45:D45)</f>
        <v>9000</v>
      </c>
      <c r="F45" s="23"/>
    </row>
    <row r="46" spans="1:6" x14ac:dyDescent="0.2">
      <c r="A46" t="s">
        <v>483</v>
      </c>
      <c r="B46" t="s">
        <v>484</v>
      </c>
      <c r="C46" s="5">
        <v>85000</v>
      </c>
      <c r="D46" s="5">
        <v>0</v>
      </c>
      <c r="E46" s="5">
        <f t="shared" si="11"/>
        <v>85000</v>
      </c>
      <c r="F46" s="23"/>
    </row>
    <row r="47" spans="1:6" ht="25.5" x14ac:dyDescent="0.2">
      <c r="A47" t="s">
        <v>485</v>
      </c>
      <c r="B47" t="s">
        <v>486</v>
      </c>
      <c r="C47" s="5">
        <v>0</v>
      </c>
      <c r="D47" s="5">
        <v>4000</v>
      </c>
      <c r="E47" s="5">
        <f t="shared" si="11"/>
        <v>4000</v>
      </c>
      <c r="F47" s="25" t="s">
        <v>603</v>
      </c>
    </row>
    <row r="48" spans="1:6" x14ac:dyDescent="0.2">
      <c r="A48" t="s">
        <v>487</v>
      </c>
      <c r="B48" t="s">
        <v>488</v>
      </c>
      <c r="C48" s="5">
        <v>4000</v>
      </c>
      <c r="D48" s="5">
        <v>0</v>
      </c>
      <c r="E48" s="5">
        <f t="shared" si="11"/>
        <v>4000</v>
      </c>
      <c r="F48" s="23"/>
    </row>
    <row r="49" spans="1:6" x14ac:dyDescent="0.2">
      <c r="A49" t="s">
        <v>489</v>
      </c>
      <c r="B49" t="s">
        <v>490</v>
      </c>
      <c r="C49" s="5">
        <v>17000</v>
      </c>
      <c r="D49" s="5">
        <v>0</v>
      </c>
      <c r="E49" s="5">
        <f t="shared" si="11"/>
        <v>17000</v>
      </c>
      <c r="F49" s="23"/>
    </row>
    <row r="50" spans="1:6" ht="25.5" x14ac:dyDescent="0.2">
      <c r="A50" t="s">
        <v>491</v>
      </c>
      <c r="B50" t="s">
        <v>492</v>
      </c>
      <c r="C50" s="5">
        <v>0</v>
      </c>
      <c r="D50" s="5">
        <v>180</v>
      </c>
      <c r="E50" s="5">
        <f t="shared" si="11"/>
        <v>180</v>
      </c>
      <c r="F50" s="25" t="s">
        <v>604</v>
      </c>
    </row>
    <row r="51" spans="1:6" x14ac:dyDescent="0.2">
      <c r="A51" s="7" t="s">
        <v>493</v>
      </c>
      <c r="B51" s="7" t="s">
        <v>494</v>
      </c>
      <c r="C51" s="10">
        <f>SUM(C52:C57)</f>
        <v>37700</v>
      </c>
      <c r="D51" s="10">
        <f t="shared" ref="D51:E51" si="12">SUM(D52:D57)</f>
        <v>20100</v>
      </c>
      <c r="E51" s="10">
        <f t="shared" si="12"/>
        <v>57800</v>
      </c>
      <c r="F51" s="34"/>
    </row>
    <row r="52" spans="1:6" ht="25.5" x14ac:dyDescent="0.2">
      <c r="A52" t="s">
        <v>495</v>
      </c>
      <c r="B52" t="s">
        <v>496</v>
      </c>
      <c r="C52" s="5">
        <v>21660</v>
      </c>
      <c r="D52" s="5">
        <v>0</v>
      </c>
      <c r="E52" s="5">
        <f t="shared" ref="E52:E57" si="13">SUM(C52:D52)</f>
        <v>21660</v>
      </c>
      <c r="F52" s="24" t="s">
        <v>615</v>
      </c>
    </row>
    <row r="53" spans="1:6" x14ac:dyDescent="0.2">
      <c r="A53" t="s">
        <v>497</v>
      </c>
      <c r="B53" t="s">
        <v>498</v>
      </c>
      <c r="C53" s="5">
        <v>0</v>
      </c>
      <c r="D53" s="5">
        <v>1000</v>
      </c>
      <c r="E53" s="5">
        <f t="shared" si="13"/>
        <v>1000</v>
      </c>
      <c r="F53" s="25" t="s">
        <v>614</v>
      </c>
    </row>
    <row r="54" spans="1:6" ht="25.5" x14ac:dyDescent="0.2">
      <c r="A54" t="s">
        <v>499</v>
      </c>
      <c r="B54" t="s">
        <v>500</v>
      </c>
      <c r="C54" s="5">
        <v>16040</v>
      </c>
      <c r="D54" s="5">
        <f>-16040+16340</f>
        <v>300</v>
      </c>
      <c r="E54" s="5">
        <f t="shared" si="13"/>
        <v>16340</v>
      </c>
      <c r="F54" s="25" t="s">
        <v>616</v>
      </c>
    </row>
    <row r="55" spans="1:6" ht="25.5" x14ac:dyDescent="0.2">
      <c r="A55" t="s">
        <v>501</v>
      </c>
      <c r="B55" t="s">
        <v>502</v>
      </c>
      <c r="C55" s="5">
        <v>0</v>
      </c>
      <c r="D55" s="5">
        <v>1800</v>
      </c>
      <c r="E55" s="5">
        <f t="shared" si="13"/>
        <v>1800</v>
      </c>
      <c r="F55" s="25" t="s">
        <v>612</v>
      </c>
    </row>
    <row r="56" spans="1:6" ht="25.5" x14ac:dyDescent="0.2">
      <c r="A56" t="s">
        <v>503</v>
      </c>
      <c r="B56" t="s">
        <v>504</v>
      </c>
      <c r="C56" s="5">
        <v>0</v>
      </c>
      <c r="D56" s="5">
        <v>9000</v>
      </c>
      <c r="E56" s="5">
        <f t="shared" si="13"/>
        <v>9000</v>
      </c>
      <c r="F56" s="25" t="s">
        <v>613</v>
      </c>
    </row>
    <row r="57" spans="1:6" ht="38.25" x14ac:dyDescent="0.2">
      <c r="A57" t="s">
        <v>505</v>
      </c>
      <c r="B57" t="s">
        <v>392</v>
      </c>
      <c r="C57" s="5">
        <v>0</v>
      </c>
      <c r="D57" s="5">
        <v>8000</v>
      </c>
      <c r="E57" s="5">
        <f t="shared" si="13"/>
        <v>8000</v>
      </c>
      <c r="F57" s="25" t="s">
        <v>611</v>
      </c>
    </row>
    <row r="58" spans="1:6" x14ac:dyDescent="0.2">
      <c r="A58" s="7" t="s">
        <v>506</v>
      </c>
      <c r="B58" s="7" t="s">
        <v>507</v>
      </c>
      <c r="C58" s="10">
        <v>200000</v>
      </c>
      <c r="D58" s="10">
        <f>SUM(D59:D62)</f>
        <v>27800</v>
      </c>
      <c r="E58" s="10">
        <f>+D58+C58</f>
        <v>227800</v>
      </c>
      <c r="F58" s="25" t="s">
        <v>620</v>
      </c>
    </row>
    <row r="59" spans="1:6" ht="38.25" x14ac:dyDescent="0.2">
      <c r="A59" t="s">
        <v>508</v>
      </c>
      <c r="B59" t="s">
        <v>509</v>
      </c>
      <c r="C59" s="5">
        <v>0</v>
      </c>
      <c r="D59" s="5">
        <v>19400</v>
      </c>
      <c r="E59" s="5">
        <f t="shared" ref="E59:E61" si="14">SUM(C59:D59)</f>
        <v>19400</v>
      </c>
      <c r="F59" s="25" t="s">
        <v>617</v>
      </c>
    </row>
    <row r="60" spans="1:6" ht="38.25" x14ac:dyDescent="0.2">
      <c r="A60" t="s">
        <v>510</v>
      </c>
      <c r="B60" t="s">
        <v>511</v>
      </c>
      <c r="C60" s="5">
        <v>0</v>
      </c>
      <c r="D60" s="5">
        <v>5000</v>
      </c>
      <c r="E60" s="5">
        <f t="shared" si="14"/>
        <v>5000</v>
      </c>
      <c r="F60" s="25" t="s">
        <v>624</v>
      </c>
    </row>
    <row r="61" spans="1:6" x14ac:dyDescent="0.2">
      <c r="A61" t="s">
        <v>512</v>
      </c>
      <c r="B61" t="s">
        <v>513</v>
      </c>
      <c r="C61" s="5">
        <v>0</v>
      </c>
      <c r="D61" s="5">
        <v>2500</v>
      </c>
      <c r="E61" s="5">
        <f t="shared" si="14"/>
        <v>2500</v>
      </c>
      <c r="F61" s="25" t="s">
        <v>618</v>
      </c>
    </row>
    <row r="62" spans="1:6" x14ac:dyDescent="0.2">
      <c r="A62" s="16" t="s">
        <v>514</v>
      </c>
      <c r="B62" s="16" t="s">
        <v>515</v>
      </c>
      <c r="C62" s="17">
        <v>0</v>
      </c>
      <c r="D62" s="17">
        <f>+D63</f>
        <v>900</v>
      </c>
      <c r="E62" s="17">
        <f>+E63</f>
        <v>900</v>
      </c>
      <c r="F62" s="23"/>
    </row>
    <row r="63" spans="1:6" x14ac:dyDescent="0.2">
      <c r="A63" t="s">
        <v>516</v>
      </c>
      <c r="B63" t="s">
        <v>517</v>
      </c>
      <c r="C63" s="5">
        <v>0</v>
      </c>
      <c r="D63" s="5">
        <v>900</v>
      </c>
      <c r="E63" s="5">
        <f>SUM(C63:D63)</f>
        <v>900</v>
      </c>
      <c r="F63" s="25" t="s">
        <v>619</v>
      </c>
    </row>
    <row r="64" spans="1:6" x14ac:dyDescent="0.2">
      <c r="A64" s="6" t="s">
        <v>518</v>
      </c>
      <c r="B64" s="6" t="s">
        <v>519</v>
      </c>
      <c r="C64" s="9">
        <f>+C65+C74+C79</f>
        <v>5109817</v>
      </c>
      <c r="D64" s="9">
        <f>+D65+D74+D79</f>
        <v>2486898.9900000002</v>
      </c>
      <c r="E64" s="9">
        <f t="shared" ref="E64" si="15">+E65+E74+E79</f>
        <v>7596715.9900000002</v>
      </c>
      <c r="F64" s="23"/>
    </row>
    <row r="65" spans="1:6" x14ac:dyDescent="0.2">
      <c r="A65" s="7" t="s">
        <v>520</v>
      </c>
      <c r="B65" s="7" t="s">
        <v>521</v>
      </c>
      <c r="C65" s="10">
        <f>+C66</f>
        <v>124995</v>
      </c>
      <c r="D65" s="10">
        <f>+D66+D72+D73</f>
        <v>1399586.98</v>
      </c>
      <c r="E65" s="10">
        <f>+E66+E72+E73</f>
        <v>1524581.98</v>
      </c>
      <c r="F65" s="23"/>
    </row>
    <row r="66" spans="1:6" x14ac:dyDescent="0.2">
      <c r="A66" s="14" t="s">
        <v>522</v>
      </c>
      <c r="B66" s="14" t="s">
        <v>523</v>
      </c>
      <c r="C66" s="15">
        <f>SUM(C67:C71)</f>
        <v>124995</v>
      </c>
      <c r="D66" s="15">
        <f t="shared" ref="D66:E66" si="16">SUM(D67:D71)</f>
        <v>1191341.78</v>
      </c>
      <c r="E66" s="15">
        <f t="shared" si="16"/>
        <v>1316336.78</v>
      </c>
      <c r="F66" s="23"/>
    </row>
    <row r="67" spans="1:6" ht="38.25" x14ac:dyDescent="0.2">
      <c r="A67" t="s">
        <v>524</v>
      </c>
      <c r="B67" t="s">
        <v>525</v>
      </c>
      <c r="C67" s="5">
        <v>0</v>
      </c>
      <c r="D67" s="5">
        <f>69583+201000+742470.78</f>
        <v>1013053.78</v>
      </c>
      <c r="E67" s="5">
        <f t="shared" ref="E67:E71" si="17">SUM(C67:D67)</f>
        <v>1013053.78</v>
      </c>
      <c r="F67" s="25" t="s">
        <v>705</v>
      </c>
    </row>
    <row r="68" spans="1:6" x14ac:dyDescent="0.2">
      <c r="A68" t="s">
        <v>526</v>
      </c>
      <c r="B68" t="s">
        <v>527</v>
      </c>
      <c r="C68" s="5">
        <v>106507</v>
      </c>
      <c r="D68" s="5">
        <v>55188</v>
      </c>
      <c r="E68" s="5">
        <f t="shared" si="17"/>
        <v>161695</v>
      </c>
      <c r="F68" s="25" t="s">
        <v>598</v>
      </c>
    </row>
    <row r="69" spans="1:6" x14ac:dyDescent="0.2">
      <c r="A69" s="30">
        <v>35000007</v>
      </c>
      <c r="B69" t="s">
        <v>734</v>
      </c>
      <c r="C69" s="5">
        <v>0</v>
      </c>
      <c r="D69" s="43">
        <v>210</v>
      </c>
      <c r="E69" s="43">
        <f>+D69+C69</f>
        <v>210</v>
      </c>
      <c r="F69" s="25" t="s">
        <v>735</v>
      </c>
    </row>
    <row r="70" spans="1:6" ht="63.75" x14ac:dyDescent="0.2">
      <c r="A70" t="s">
        <v>528</v>
      </c>
      <c r="B70" t="s">
        <v>529</v>
      </c>
      <c r="C70" s="5">
        <v>0</v>
      </c>
      <c r="D70" s="5">
        <v>34000</v>
      </c>
      <c r="E70" s="5">
        <f t="shared" si="17"/>
        <v>34000</v>
      </c>
      <c r="F70" s="25" t="s">
        <v>599</v>
      </c>
    </row>
    <row r="71" spans="1:6" ht="38.25" x14ac:dyDescent="0.2">
      <c r="A71" t="s">
        <v>530</v>
      </c>
      <c r="B71" t="s">
        <v>531</v>
      </c>
      <c r="C71" s="5">
        <v>18488</v>
      </c>
      <c r="D71" s="5">
        <f>3402+3861+32188+49439</f>
        <v>88890</v>
      </c>
      <c r="E71" s="5">
        <f t="shared" si="17"/>
        <v>107378</v>
      </c>
      <c r="F71" s="25" t="s">
        <v>744</v>
      </c>
    </row>
    <row r="72" spans="1:6" ht="51" x14ac:dyDescent="0.2">
      <c r="A72" s="14" t="s">
        <v>532</v>
      </c>
      <c r="B72" s="14" t="s">
        <v>533</v>
      </c>
      <c r="C72" s="15">
        <v>0</v>
      </c>
      <c r="D72" s="15">
        <f>651+1200+530+12782</f>
        <v>15163</v>
      </c>
      <c r="E72" s="15">
        <f>+D72</f>
        <v>15163</v>
      </c>
      <c r="F72" s="25" t="s">
        <v>706</v>
      </c>
    </row>
    <row r="73" spans="1:6" ht="127.5" x14ac:dyDescent="0.2">
      <c r="A73" s="14" t="s">
        <v>534</v>
      </c>
      <c r="B73" s="14" t="s">
        <v>535</v>
      </c>
      <c r="C73" s="15">
        <v>0</v>
      </c>
      <c r="D73" s="59">
        <f>100000+1000+9832.2+46020+16018+900+416+2813+160+468+1400+14055</f>
        <v>193082.2</v>
      </c>
      <c r="E73" s="59">
        <f>+D73</f>
        <v>193082.2</v>
      </c>
      <c r="F73" s="57" t="s">
        <v>749</v>
      </c>
    </row>
    <row r="74" spans="1:6" x14ac:dyDescent="0.2">
      <c r="A74" s="7" t="s">
        <v>536</v>
      </c>
      <c r="B74" s="7" t="s">
        <v>537</v>
      </c>
      <c r="C74" s="10">
        <f>+C75+C78</f>
        <v>31956</v>
      </c>
      <c r="D74" s="10">
        <f t="shared" ref="D74:E74" si="18">+D75+D78</f>
        <v>671044.01</v>
      </c>
      <c r="E74" s="10">
        <f t="shared" si="18"/>
        <v>703000.01</v>
      </c>
      <c r="F74" s="23"/>
    </row>
    <row r="75" spans="1:6" x14ac:dyDescent="0.2">
      <c r="A75" s="14" t="s">
        <v>538</v>
      </c>
      <c r="B75" s="14" t="s">
        <v>523</v>
      </c>
      <c r="C75" s="15">
        <f>SUM(C76:C77)</f>
        <v>31956</v>
      </c>
      <c r="D75" s="15">
        <f>SUM(D76:D77)</f>
        <v>640263.01</v>
      </c>
      <c r="E75" s="15">
        <f>SUM(E76:E77)</f>
        <v>672219.01</v>
      </c>
      <c r="F75" s="23"/>
    </row>
    <row r="76" spans="1:6" x14ac:dyDescent="0.2">
      <c r="A76" t="s">
        <v>539</v>
      </c>
      <c r="B76" t="s">
        <v>527</v>
      </c>
      <c r="C76" s="5">
        <v>31956</v>
      </c>
      <c r="D76" s="5">
        <v>0</v>
      </c>
      <c r="E76" s="5">
        <f t="shared" ref="E76:E77" si="19">SUM(C76:D76)</f>
        <v>31956</v>
      </c>
      <c r="F76" s="23"/>
    </row>
    <row r="77" spans="1:6" x14ac:dyDescent="0.2">
      <c r="A77" t="s">
        <v>540</v>
      </c>
      <c r="B77" t="s">
        <v>541</v>
      </c>
      <c r="C77" s="5">
        <v>0</v>
      </c>
      <c r="D77" s="5">
        <v>640263.01</v>
      </c>
      <c r="E77" s="5">
        <f t="shared" si="19"/>
        <v>640263.01</v>
      </c>
      <c r="F77" s="25" t="s">
        <v>600</v>
      </c>
    </row>
    <row r="78" spans="1:6" x14ac:dyDescent="0.2">
      <c r="A78" s="14" t="s">
        <v>542</v>
      </c>
      <c r="B78" s="14" t="s">
        <v>535</v>
      </c>
      <c r="C78" s="15">
        <v>0</v>
      </c>
      <c r="D78" s="15">
        <v>30781</v>
      </c>
      <c r="E78" s="15">
        <v>30781</v>
      </c>
      <c r="F78" s="23" t="s">
        <v>601</v>
      </c>
    </row>
    <row r="79" spans="1:6" x14ac:dyDescent="0.2">
      <c r="A79" s="7" t="s">
        <v>543</v>
      </c>
      <c r="B79" s="7" t="s">
        <v>544</v>
      </c>
      <c r="C79" s="10">
        <f>SUM(C80:C81)</f>
        <v>4952866</v>
      </c>
      <c r="D79" s="10">
        <f t="shared" ref="D79:E79" si="20">SUM(D80:D81)</f>
        <v>416268</v>
      </c>
      <c r="E79" s="10">
        <f t="shared" si="20"/>
        <v>5369134</v>
      </c>
      <c r="F79" s="25" t="s">
        <v>602</v>
      </c>
    </row>
    <row r="80" spans="1:6" x14ac:dyDescent="0.2">
      <c r="A80" t="s">
        <v>545</v>
      </c>
      <c r="B80" t="s">
        <v>546</v>
      </c>
      <c r="C80" s="5">
        <v>1281286</v>
      </c>
      <c r="D80" s="5">
        <v>-5230</v>
      </c>
      <c r="E80" s="5">
        <f>SUM(C80:D80)</f>
        <v>1276056</v>
      </c>
      <c r="F80" s="25" t="s">
        <v>602</v>
      </c>
    </row>
    <row r="81" spans="1:6" x14ac:dyDescent="0.2">
      <c r="A81" s="16" t="s">
        <v>547</v>
      </c>
      <c r="B81" s="16" t="s">
        <v>548</v>
      </c>
      <c r="C81" s="17">
        <f>+C82+C89+C90+C95+C96</f>
        <v>3671580</v>
      </c>
      <c r="D81" s="17">
        <f>+D82+D89+D90+D95+D96-C82</f>
        <v>421498</v>
      </c>
      <c r="E81" s="17">
        <f>+E82+E89+E90+E95+E96</f>
        <v>4093078</v>
      </c>
      <c r="F81" s="25" t="s">
        <v>602</v>
      </c>
    </row>
    <row r="82" spans="1:6" x14ac:dyDescent="0.2">
      <c r="A82" s="14" t="s">
        <v>549</v>
      </c>
      <c r="B82" s="14" t="s">
        <v>550</v>
      </c>
      <c r="C82" s="15">
        <v>3212905</v>
      </c>
      <c r="D82" s="15">
        <f>SUM(D83:D88)</f>
        <v>3432568</v>
      </c>
      <c r="E82" s="15">
        <f>SUM(E83:E88)</f>
        <v>3432568</v>
      </c>
      <c r="F82" s="25" t="s">
        <v>602</v>
      </c>
    </row>
    <row r="83" spans="1:6" x14ac:dyDescent="0.2">
      <c r="A83" t="s">
        <v>551</v>
      </c>
      <c r="B83" t="s">
        <v>552</v>
      </c>
      <c r="C83" s="5">
        <v>0</v>
      </c>
      <c r="D83" s="5">
        <v>2120213</v>
      </c>
      <c r="E83" s="5">
        <v>2120213</v>
      </c>
      <c r="F83" s="25" t="s">
        <v>602</v>
      </c>
    </row>
    <row r="84" spans="1:6" x14ac:dyDescent="0.2">
      <c r="A84" t="s">
        <v>553</v>
      </c>
      <c r="B84" t="s">
        <v>554</v>
      </c>
      <c r="C84" s="5">
        <v>0</v>
      </c>
      <c r="D84" s="5">
        <v>701154</v>
      </c>
      <c r="E84" s="5">
        <v>701154</v>
      </c>
      <c r="F84" s="25" t="s">
        <v>602</v>
      </c>
    </row>
    <row r="85" spans="1:6" x14ac:dyDescent="0.2">
      <c r="A85" t="s">
        <v>555</v>
      </c>
      <c r="B85" t="s">
        <v>556</v>
      </c>
      <c r="C85" s="5">
        <v>0</v>
      </c>
      <c r="D85" s="5">
        <v>196144</v>
      </c>
      <c r="E85" s="5">
        <v>196144</v>
      </c>
      <c r="F85" s="25" t="s">
        <v>602</v>
      </c>
    </row>
    <row r="86" spans="1:6" x14ac:dyDescent="0.2">
      <c r="A86" t="s">
        <v>557</v>
      </c>
      <c r="B86" t="s">
        <v>558</v>
      </c>
      <c r="C86" s="5">
        <v>0</v>
      </c>
      <c r="D86" s="5">
        <v>25584</v>
      </c>
      <c r="E86" s="5">
        <v>25584</v>
      </c>
      <c r="F86" s="25" t="s">
        <v>602</v>
      </c>
    </row>
    <row r="87" spans="1:6" x14ac:dyDescent="0.2">
      <c r="A87" t="s">
        <v>559</v>
      </c>
      <c r="B87" t="s">
        <v>560</v>
      </c>
      <c r="C87" s="5">
        <v>0</v>
      </c>
      <c r="D87" s="5">
        <v>121250</v>
      </c>
      <c r="E87" s="5">
        <v>121250</v>
      </c>
      <c r="F87" s="25" t="s">
        <v>602</v>
      </c>
    </row>
    <row r="88" spans="1:6" x14ac:dyDescent="0.2">
      <c r="A88" t="s">
        <v>561</v>
      </c>
      <c r="B88" t="s">
        <v>562</v>
      </c>
      <c r="C88" s="5">
        <v>0</v>
      </c>
      <c r="D88" s="5">
        <v>268223</v>
      </c>
      <c r="E88" s="5">
        <v>268223</v>
      </c>
      <c r="F88" s="25" t="s">
        <v>602</v>
      </c>
    </row>
    <row r="89" spans="1:6" x14ac:dyDescent="0.2">
      <c r="A89" s="14" t="s">
        <v>563</v>
      </c>
      <c r="B89" s="14" t="s">
        <v>564</v>
      </c>
      <c r="C89" s="15">
        <v>117438</v>
      </c>
      <c r="D89" s="15">
        <v>180211</v>
      </c>
      <c r="E89" s="15">
        <v>297649</v>
      </c>
      <c r="F89" s="25" t="s">
        <v>602</v>
      </c>
    </row>
    <row r="90" spans="1:6" x14ac:dyDescent="0.2">
      <c r="A90" s="14" t="s">
        <v>565</v>
      </c>
      <c r="B90" s="14" t="s">
        <v>566</v>
      </c>
      <c r="C90" s="15">
        <v>32795</v>
      </c>
      <c r="D90" s="15">
        <f>SUM(D91:D94)-C90</f>
        <v>2888</v>
      </c>
      <c r="E90" s="15">
        <f>SUM(E91:E94)</f>
        <v>35683</v>
      </c>
      <c r="F90" s="25" t="s">
        <v>602</v>
      </c>
    </row>
    <row r="91" spans="1:6" x14ac:dyDescent="0.2">
      <c r="A91" s="18" t="s">
        <v>567</v>
      </c>
      <c r="B91" s="18" t="s">
        <v>568</v>
      </c>
      <c r="C91" s="19">
        <v>0</v>
      </c>
      <c r="D91" s="19">
        <v>4403</v>
      </c>
      <c r="E91" s="19">
        <v>4403</v>
      </c>
      <c r="F91" s="25" t="s">
        <v>602</v>
      </c>
    </row>
    <row r="92" spans="1:6" x14ac:dyDescent="0.2">
      <c r="A92" t="s">
        <v>569</v>
      </c>
      <c r="B92" t="s">
        <v>570</v>
      </c>
      <c r="C92" s="5">
        <v>0</v>
      </c>
      <c r="D92" s="5">
        <v>5241</v>
      </c>
      <c r="E92" s="5">
        <v>5241</v>
      </c>
      <c r="F92" s="25" t="s">
        <v>602</v>
      </c>
    </row>
    <row r="93" spans="1:6" x14ac:dyDescent="0.2">
      <c r="A93" t="s">
        <v>571</v>
      </c>
      <c r="B93" t="s">
        <v>572</v>
      </c>
      <c r="C93" s="5">
        <v>0</v>
      </c>
      <c r="D93" s="5">
        <v>25297</v>
      </c>
      <c r="E93" s="5">
        <v>25297</v>
      </c>
      <c r="F93" s="25" t="s">
        <v>602</v>
      </c>
    </row>
    <row r="94" spans="1:6" x14ac:dyDescent="0.2">
      <c r="A94" t="s">
        <v>573</v>
      </c>
      <c r="B94" t="s">
        <v>574</v>
      </c>
      <c r="C94" s="5">
        <v>0</v>
      </c>
      <c r="D94" s="5">
        <v>742</v>
      </c>
      <c r="E94" s="5">
        <v>742</v>
      </c>
      <c r="F94" s="25" t="s">
        <v>602</v>
      </c>
    </row>
    <row r="95" spans="1:6" x14ac:dyDescent="0.2">
      <c r="A95" s="14" t="s">
        <v>575</v>
      </c>
      <c r="B95" s="14" t="s">
        <v>576</v>
      </c>
      <c r="C95" s="15">
        <v>51757</v>
      </c>
      <c r="D95" s="15">
        <v>-49697</v>
      </c>
      <c r="E95" s="15">
        <v>2060</v>
      </c>
      <c r="F95" s="25" t="s">
        <v>602</v>
      </c>
    </row>
    <row r="96" spans="1:6" x14ac:dyDescent="0.2">
      <c r="A96" s="14" t="s">
        <v>577</v>
      </c>
      <c r="B96" s="14" t="s">
        <v>578</v>
      </c>
      <c r="C96" s="15">
        <v>256685</v>
      </c>
      <c r="D96" s="15">
        <v>68433</v>
      </c>
      <c r="E96" s="15">
        <v>325118</v>
      </c>
      <c r="F96" s="25" t="s">
        <v>602</v>
      </c>
    </row>
    <row r="97" spans="1:6" x14ac:dyDescent="0.2">
      <c r="A97" s="6" t="s">
        <v>579</v>
      </c>
      <c r="B97" s="6" t="s">
        <v>580</v>
      </c>
      <c r="C97" s="9">
        <f>+C98+C101+C103</f>
        <v>35000</v>
      </c>
      <c r="D97" s="9">
        <f t="shared" ref="D97:E97" si="21">+D98+D101+D103</f>
        <v>35100</v>
      </c>
      <c r="E97" s="9">
        <f t="shared" si="21"/>
        <v>70100</v>
      </c>
      <c r="F97" s="23"/>
    </row>
    <row r="98" spans="1:6" x14ac:dyDescent="0.2">
      <c r="A98" s="48">
        <v>381</v>
      </c>
      <c r="B98" s="7" t="s">
        <v>721</v>
      </c>
      <c r="C98" s="10">
        <f>SUM(C99:C100)</f>
        <v>0</v>
      </c>
      <c r="D98" s="10">
        <f t="shared" ref="D98:E98" si="22">SUM(D99:D100)</f>
        <v>35100</v>
      </c>
      <c r="E98" s="10">
        <f t="shared" si="22"/>
        <v>35100</v>
      </c>
      <c r="F98" s="23"/>
    </row>
    <row r="99" spans="1:6" x14ac:dyDescent="0.2">
      <c r="A99" s="49">
        <v>3810</v>
      </c>
      <c r="B99" s="18" t="s">
        <v>719</v>
      </c>
      <c r="C99" s="19"/>
      <c r="D99" s="19">
        <v>1000</v>
      </c>
      <c r="E99" s="19">
        <f>SUM(C99:D99)</f>
        <v>1000</v>
      </c>
      <c r="F99" s="23"/>
    </row>
    <row r="100" spans="1:6" x14ac:dyDescent="0.2">
      <c r="A100" s="49">
        <v>3811</v>
      </c>
      <c r="B100" s="18" t="s">
        <v>720</v>
      </c>
      <c r="C100" s="19"/>
      <c r="D100" s="19">
        <v>34100</v>
      </c>
      <c r="E100" s="19">
        <f>SUM(C100:D100)</f>
        <v>34100</v>
      </c>
      <c r="F100" s="23"/>
    </row>
    <row r="101" spans="1:6" x14ac:dyDescent="0.2">
      <c r="A101" s="7" t="s">
        <v>581</v>
      </c>
      <c r="B101" s="7" t="s">
        <v>582</v>
      </c>
      <c r="C101" s="10">
        <v>33000</v>
      </c>
      <c r="D101" s="10">
        <v>0</v>
      </c>
      <c r="E101" s="10">
        <f>SUM(E102)</f>
        <v>33000</v>
      </c>
      <c r="F101" s="23"/>
    </row>
    <row r="102" spans="1:6" x14ac:dyDescent="0.2">
      <c r="A102" t="s">
        <v>583</v>
      </c>
      <c r="B102" t="s">
        <v>584</v>
      </c>
      <c r="C102" s="5">
        <v>33000</v>
      </c>
      <c r="D102" s="5">
        <v>0</v>
      </c>
      <c r="E102" s="5">
        <v>33000</v>
      </c>
      <c r="F102" s="23"/>
    </row>
    <row r="103" spans="1:6" x14ac:dyDescent="0.2">
      <c r="A103" s="7" t="s">
        <v>585</v>
      </c>
      <c r="B103" s="7" t="s">
        <v>586</v>
      </c>
      <c r="C103" s="10">
        <v>2000</v>
      </c>
      <c r="D103" s="10">
        <v>0</v>
      </c>
      <c r="E103" s="10">
        <v>2000</v>
      </c>
      <c r="F103" s="23"/>
    </row>
    <row r="104" spans="1:6" x14ac:dyDescent="0.2">
      <c r="A104" s="6" t="s">
        <v>587</v>
      </c>
      <c r="B104" s="6" t="s">
        <v>588</v>
      </c>
      <c r="C104" s="9">
        <v>700</v>
      </c>
      <c r="D104" s="9">
        <v>0</v>
      </c>
      <c r="E104" s="9">
        <v>700</v>
      </c>
      <c r="F104" s="23"/>
    </row>
    <row r="105" spans="1:6" x14ac:dyDescent="0.2">
      <c r="A105" s="7" t="s">
        <v>589</v>
      </c>
      <c r="B105" s="7" t="s">
        <v>590</v>
      </c>
      <c r="C105" s="10">
        <v>700</v>
      </c>
      <c r="D105" s="10">
        <v>0</v>
      </c>
      <c r="E105" s="10">
        <v>700</v>
      </c>
      <c r="F105" s="23"/>
    </row>
    <row r="106" spans="1:6" x14ac:dyDescent="0.2">
      <c r="A106" t="s">
        <v>591</v>
      </c>
      <c r="B106" t="s">
        <v>592</v>
      </c>
      <c r="C106" s="5">
        <v>700</v>
      </c>
      <c r="D106" s="5">
        <v>0</v>
      </c>
      <c r="E106" s="5">
        <v>700</v>
      </c>
      <c r="F106" s="23"/>
    </row>
    <row r="107" spans="1:6" x14ac:dyDescent="0.2">
      <c r="A107" s="21"/>
      <c r="B107" s="21" t="s">
        <v>593</v>
      </c>
      <c r="C107" s="22">
        <f>+C4+C5+C9+C64+C97+C104</f>
        <v>16244026</v>
      </c>
      <c r="D107" s="22">
        <f t="shared" ref="D107:E107" si="23">+D4+D5+D9+D64+D97+D104</f>
        <v>2457104.5900000003</v>
      </c>
      <c r="E107" s="22">
        <f t="shared" si="23"/>
        <v>18701130.59</v>
      </c>
    </row>
    <row r="108" spans="1:6" x14ac:dyDescent="0.2">
      <c r="B108" t="s">
        <v>699</v>
      </c>
      <c r="C108" s="44">
        <v>16244026</v>
      </c>
      <c r="D108" s="44">
        <v>2457104.59</v>
      </c>
      <c r="E108" s="44">
        <v>18701130.59</v>
      </c>
    </row>
    <row r="109" spans="1:6" x14ac:dyDescent="0.2">
      <c r="C109" s="45">
        <f>+C108-C107</f>
        <v>0</v>
      </c>
      <c r="D109" s="45">
        <f>+D108-D107</f>
        <v>0</v>
      </c>
      <c r="E109" s="45">
        <f t="shared" ref="E109" si="24">+E108-E107</f>
        <v>0</v>
      </c>
    </row>
  </sheetData>
  <autoFilter ref="A3:E107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00"/>
  <sheetViews>
    <sheetView tabSelected="1" zoomScale="80" zoomScaleNormal="80" workbookViewId="0">
      <pane ySplit="6" topLeftCell="A7" activePane="bottomLeft" state="frozen"/>
      <selection pane="bottomLeft"/>
    </sheetView>
  </sheetViews>
  <sheetFormatPr defaultRowHeight="18" customHeight="1" x14ac:dyDescent="0.2"/>
  <cols>
    <col min="1" max="1" width="12.7109375" customWidth="1"/>
    <col min="2" max="2" width="9.85546875" customWidth="1"/>
    <col min="3" max="3" width="46.7109375" customWidth="1"/>
    <col min="4" max="4" width="13.7109375" style="5" customWidth="1"/>
    <col min="5" max="5" width="12.28515625" style="5" customWidth="1"/>
    <col min="6" max="6" width="14.5703125" style="5" customWidth="1"/>
    <col min="7" max="7" width="35.7109375" style="36" customWidth="1"/>
    <col min="8" max="8" width="9.85546875" customWidth="1"/>
    <col min="9" max="9" width="5.42578125" customWidth="1"/>
    <col min="10" max="243" width="9.85546875" customWidth="1"/>
  </cols>
  <sheetData>
    <row r="1" spans="1:9" ht="18" customHeight="1" thickBot="1" x14ac:dyDescent="0.25">
      <c r="A1" s="31">
        <f>+A2-A4</f>
        <v>0</v>
      </c>
      <c r="B1" s="11" t="s">
        <v>718</v>
      </c>
      <c r="C1" s="11" t="s">
        <v>733</v>
      </c>
      <c r="D1" s="5">
        <f>+D2-D3-D4</f>
        <v>0</v>
      </c>
      <c r="E1" s="52">
        <f>+E2-E3-E4</f>
        <v>156050.40000000037</v>
      </c>
      <c r="F1" s="5">
        <f t="shared" ref="F1" si="0">+F2-F3-F4</f>
        <v>0</v>
      </c>
      <c r="G1" s="35">
        <f>100000+124219.37-15035.97-462.03-15603.66-7017.35</f>
        <v>186100.36</v>
      </c>
    </row>
    <row r="2" spans="1:9" ht="18" customHeight="1" x14ac:dyDescent="0.2">
      <c r="A2" s="31">
        <f>+B2-E2+E1</f>
        <v>0</v>
      </c>
      <c r="B2" s="50">
        <v>2457104.59</v>
      </c>
      <c r="C2" s="11" t="s">
        <v>623</v>
      </c>
      <c r="D2" s="5">
        <f>+Tulud!C1+Tulud!C4</f>
        <v>16244026</v>
      </c>
      <c r="E2" s="5">
        <f>+Tulud!D1</f>
        <v>2613154.9900000002</v>
      </c>
      <c r="F2" s="5">
        <f>+Tulud!E1+Tulud!E4</f>
        <v>18701130.590000004</v>
      </c>
      <c r="G2" s="32" t="s">
        <v>691</v>
      </c>
    </row>
    <row r="3" spans="1:9" ht="18" customHeight="1" x14ac:dyDescent="0.2">
      <c r="A3" s="32"/>
      <c r="B3">
        <v>1074200</v>
      </c>
      <c r="C3" s="11" t="s">
        <v>621</v>
      </c>
      <c r="D3" s="5">
        <v>1074200</v>
      </c>
      <c r="E3" s="5">
        <v>30000</v>
      </c>
      <c r="F3" s="5">
        <f>+E3+D3</f>
        <v>1104200</v>
      </c>
      <c r="G3" s="41">
        <f>+H4-G4</f>
        <v>0</v>
      </c>
      <c r="H3" s="50">
        <v>0</v>
      </c>
      <c r="I3" s="31">
        <f>+H3-F1</f>
        <v>0</v>
      </c>
    </row>
    <row r="4" spans="1:9" ht="18" customHeight="1" x14ac:dyDescent="0.2">
      <c r="A4" s="31">
        <f>+B4-E4</f>
        <v>0</v>
      </c>
      <c r="B4" s="50">
        <f>2457104.59-30000</f>
        <v>2427104.59</v>
      </c>
      <c r="C4" s="11" t="s">
        <v>622</v>
      </c>
      <c r="D4" s="20">
        <f>+D7+D100+D109+D184+D205+D275+D285+D483+D849</f>
        <v>15169826</v>
      </c>
      <c r="E4" s="20">
        <f>+E7+E100+E109+E184+E205+E275+E285+E483+E849</f>
        <v>2427104.59</v>
      </c>
      <c r="F4" s="20">
        <f>+F7+F100+F109+F184+F205+F275+F285+F483+F849</f>
        <v>17596930.59</v>
      </c>
      <c r="G4" s="42">
        <f>+F4+F3</f>
        <v>18701130.59</v>
      </c>
      <c r="H4" s="50">
        <v>18701130.59</v>
      </c>
      <c r="I4" s="31">
        <f>+H4-G4</f>
        <v>0</v>
      </c>
    </row>
    <row r="6" spans="1:9" s="1" customFormat="1" ht="37.9" customHeight="1" x14ac:dyDescent="0.2">
      <c r="A6" s="12" t="s">
        <v>399</v>
      </c>
      <c r="B6" s="12" t="s">
        <v>400</v>
      </c>
      <c r="C6" s="12" t="s">
        <v>0</v>
      </c>
      <c r="D6" s="13" t="s">
        <v>401</v>
      </c>
      <c r="E6" s="13" t="s">
        <v>402</v>
      </c>
      <c r="F6" s="13" t="s">
        <v>403</v>
      </c>
      <c r="G6" s="38"/>
    </row>
    <row r="7" spans="1:9" ht="18" customHeight="1" x14ac:dyDescent="0.2">
      <c r="A7" s="3" t="s">
        <v>1</v>
      </c>
      <c r="B7" s="3"/>
      <c r="C7" s="3" t="s">
        <v>2</v>
      </c>
      <c r="D7" s="4">
        <f>+D8+D26+D62+D66+D75+D89+D95</f>
        <v>1236842</v>
      </c>
      <c r="E7" s="4">
        <f>+E8+E26+E62+E66+E75+E89+E95</f>
        <v>357358</v>
      </c>
      <c r="F7" s="4">
        <f>+F8+F26+F62+F66+F75+F89+F95</f>
        <v>1594200</v>
      </c>
    </row>
    <row r="8" spans="1:9" ht="12.75" x14ac:dyDescent="0.2">
      <c r="A8" s="2" t="s">
        <v>87</v>
      </c>
      <c r="B8" s="2"/>
      <c r="C8" s="2" t="s">
        <v>88</v>
      </c>
      <c r="D8" s="8">
        <v>107422</v>
      </c>
      <c r="E8" s="8">
        <f>+E9+E12</f>
        <v>89046</v>
      </c>
      <c r="F8" s="8">
        <f>+F9+F12</f>
        <v>196468</v>
      </c>
    </row>
    <row r="9" spans="1:9" ht="12.75" x14ac:dyDescent="0.2">
      <c r="A9" s="6" t="s">
        <v>87</v>
      </c>
      <c r="B9" s="6" t="s">
        <v>137</v>
      </c>
      <c r="C9" s="6" t="s">
        <v>138</v>
      </c>
      <c r="D9" s="9">
        <v>0</v>
      </c>
      <c r="E9" s="9">
        <f>SUM(E10)</f>
        <v>36000</v>
      </c>
      <c r="F9" s="9">
        <f>SUM(F10)</f>
        <v>36000</v>
      </c>
    </row>
    <row r="10" spans="1:9" ht="12.75" x14ac:dyDescent="0.2">
      <c r="A10" s="7" t="s">
        <v>87</v>
      </c>
      <c r="B10" s="7" t="s">
        <v>139</v>
      </c>
      <c r="C10" s="7" t="s">
        <v>140</v>
      </c>
      <c r="D10" s="10">
        <v>0</v>
      </c>
      <c r="E10" s="10">
        <f>SUM(E11)</f>
        <v>36000</v>
      </c>
      <c r="F10" s="10">
        <f>SUM(F11)</f>
        <v>36000</v>
      </c>
    </row>
    <row r="11" spans="1:9" ht="27.6" customHeight="1" x14ac:dyDescent="0.2">
      <c r="A11" t="s">
        <v>87</v>
      </c>
      <c r="B11" s="30">
        <v>1556</v>
      </c>
      <c r="C11" t="s">
        <v>630</v>
      </c>
      <c r="D11" s="5">
        <v>0</v>
      </c>
      <c r="E11" s="31">
        <f>26088+9870+42</f>
        <v>36000</v>
      </c>
      <c r="F11" s="31">
        <f>SUM(D11:E11)</f>
        <v>36000</v>
      </c>
      <c r="G11" s="35" t="s">
        <v>740</v>
      </c>
    </row>
    <row r="12" spans="1:9" ht="12.75" x14ac:dyDescent="0.2">
      <c r="A12" s="6" t="s">
        <v>87</v>
      </c>
      <c r="B12" s="6" t="s">
        <v>13</v>
      </c>
      <c r="C12" s="6" t="s">
        <v>14</v>
      </c>
      <c r="D12" s="9">
        <v>107422</v>
      </c>
      <c r="E12" s="9">
        <f>+E13+E18</f>
        <v>53046</v>
      </c>
      <c r="F12" s="9">
        <f>+F13+F18</f>
        <v>160468</v>
      </c>
    </row>
    <row r="13" spans="1:9" ht="12.75" x14ac:dyDescent="0.2">
      <c r="A13" s="7" t="s">
        <v>87</v>
      </c>
      <c r="B13" s="7" t="s">
        <v>15</v>
      </c>
      <c r="C13" s="7" t="s">
        <v>16</v>
      </c>
      <c r="D13" s="10">
        <v>89686</v>
      </c>
      <c r="E13" s="10">
        <f>SUM(E14:E17)</f>
        <v>0</v>
      </c>
      <c r="F13" s="10">
        <f>SUM(F14:F17)</f>
        <v>89686</v>
      </c>
    </row>
    <row r="14" spans="1:9" ht="12.75" x14ac:dyDescent="0.2">
      <c r="A14" t="s">
        <v>87</v>
      </c>
      <c r="B14" t="s">
        <v>17</v>
      </c>
      <c r="C14" t="s">
        <v>18</v>
      </c>
      <c r="D14" s="5">
        <v>49816</v>
      </c>
      <c r="E14" s="5">
        <v>0</v>
      </c>
      <c r="F14" s="5">
        <f>SUM(D14:E14)</f>
        <v>49816</v>
      </c>
      <c r="G14" s="37"/>
    </row>
    <row r="15" spans="1:9" ht="12.75" x14ac:dyDescent="0.2">
      <c r="A15" t="s">
        <v>87</v>
      </c>
      <c r="B15" t="s">
        <v>21</v>
      </c>
      <c r="C15" t="s">
        <v>22</v>
      </c>
      <c r="D15" s="5">
        <v>16925</v>
      </c>
      <c r="E15" s="5">
        <v>0</v>
      </c>
      <c r="F15" s="5">
        <f t="shared" ref="F15:F25" si="1">SUM(D15:E15)</f>
        <v>16925</v>
      </c>
    </row>
    <row r="16" spans="1:9" ht="12.75" x14ac:dyDescent="0.2">
      <c r="A16" t="s">
        <v>87</v>
      </c>
      <c r="B16" t="s">
        <v>25</v>
      </c>
      <c r="C16" t="s">
        <v>26</v>
      </c>
      <c r="D16" s="5">
        <v>300</v>
      </c>
      <c r="E16" s="5">
        <v>0</v>
      </c>
      <c r="F16" s="5">
        <f t="shared" si="1"/>
        <v>300</v>
      </c>
    </row>
    <row r="17" spans="1:7" ht="12.75" x14ac:dyDescent="0.2">
      <c r="A17" t="s">
        <v>87</v>
      </c>
      <c r="B17" t="s">
        <v>27</v>
      </c>
      <c r="C17" t="s">
        <v>28</v>
      </c>
      <c r="D17" s="5">
        <v>22645</v>
      </c>
      <c r="E17" s="5">
        <v>0</v>
      </c>
      <c r="F17" s="5">
        <f t="shared" si="1"/>
        <v>22645</v>
      </c>
    </row>
    <row r="18" spans="1:7" ht="12.75" x14ac:dyDescent="0.2">
      <c r="A18" s="7" t="s">
        <v>87</v>
      </c>
      <c r="B18" s="7" t="s">
        <v>29</v>
      </c>
      <c r="C18" s="7" t="s">
        <v>30</v>
      </c>
      <c r="D18" s="10">
        <v>17736</v>
      </c>
      <c r="E18" s="10">
        <f>SUM(E19:E25)</f>
        <v>53046</v>
      </c>
      <c r="F18" s="10">
        <f>SUM(F19:F25)</f>
        <v>70782</v>
      </c>
    </row>
    <row r="19" spans="1:7" ht="12.75" x14ac:dyDescent="0.2">
      <c r="A19" t="s">
        <v>87</v>
      </c>
      <c r="B19" t="s">
        <v>31</v>
      </c>
      <c r="C19" t="s">
        <v>32</v>
      </c>
      <c r="D19" s="5">
        <v>7377</v>
      </c>
      <c r="E19" s="5">
        <v>0</v>
      </c>
      <c r="F19" s="5">
        <f t="shared" si="1"/>
        <v>7377</v>
      </c>
    </row>
    <row r="20" spans="1:7" ht="12.75" x14ac:dyDescent="0.2">
      <c r="A20" t="s">
        <v>87</v>
      </c>
      <c r="B20" t="s">
        <v>35</v>
      </c>
      <c r="C20" t="s">
        <v>36</v>
      </c>
      <c r="D20" s="5">
        <v>3200</v>
      </c>
      <c r="E20" s="5">
        <v>0</v>
      </c>
      <c r="F20" s="5">
        <f t="shared" si="1"/>
        <v>3200</v>
      </c>
    </row>
    <row r="21" spans="1:7" ht="12.75" x14ac:dyDescent="0.2">
      <c r="A21" t="s">
        <v>87</v>
      </c>
      <c r="B21" t="s">
        <v>37</v>
      </c>
      <c r="C21" t="s">
        <v>38</v>
      </c>
      <c r="D21" s="5">
        <v>1800</v>
      </c>
      <c r="E21" s="5">
        <v>0</v>
      </c>
      <c r="F21" s="5">
        <f t="shared" si="1"/>
        <v>1800</v>
      </c>
    </row>
    <row r="22" spans="1:7" ht="12.75" x14ac:dyDescent="0.2">
      <c r="A22" t="s">
        <v>87</v>
      </c>
      <c r="B22" t="s">
        <v>57</v>
      </c>
      <c r="C22" t="s">
        <v>58</v>
      </c>
      <c r="D22" s="5">
        <v>3900</v>
      </c>
      <c r="E22" s="5">
        <v>0</v>
      </c>
      <c r="F22" s="5">
        <f t="shared" si="1"/>
        <v>3900</v>
      </c>
    </row>
    <row r="23" spans="1:7" ht="12.75" x14ac:dyDescent="0.2">
      <c r="A23" t="s">
        <v>87</v>
      </c>
      <c r="B23" t="s">
        <v>59</v>
      </c>
      <c r="C23" t="s">
        <v>60</v>
      </c>
      <c r="D23" s="5">
        <v>900</v>
      </c>
      <c r="E23" s="5">
        <v>3000</v>
      </c>
      <c r="F23" s="5">
        <f t="shared" si="1"/>
        <v>3900</v>
      </c>
      <c r="G23" s="36" t="s">
        <v>726</v>
      </c>
    </row>
    <row r="24" spans="1:7" ht="63" customHeight="1" x14ac:dyDescent="0.2">
      <c r="A24" t="s">
        <v>87</v>
      </c>
      <c r="B24" t="s">
        <v>61</v>
      </c>
      <c r="C24" t="s">
        <v>62</v>
      </c>
      <c r="D24" s="5">
        <v>350</v>
      </c>
      <c r="E24" s="31">
        <f>37000+13046</f>
        <v>50046</v>
      </c>
      <c r="F24" s="31">
        <f t="shared" si="1"/>
        <v>50396</v>
      </c>
      <c r="G24" s="35" t="s">
        <v>739</v>
      </c>
    </row>
    <row r="25" spans="1:7" ht="12.75" x14ac:dyDescent="0.2">
      <c r="A25" t="s">
        <v>87</v>
      </c>
      <c r="B25" t="s">
        <v>63</v>
      </c>
      <c r="C25" t="s">
        <v>64</v>
      </c>
      <c r="D25" s="5">
        <v>209</v>
      </c>
      <c r="E25" s="5">
        <v>0</v>
      </c>
      <c r="F25" s="5">
        <f t="shared" si="1"/>
        <v>209</v>
      </c>
    </row>
    <row r="26" spans="1:7" ht="12.75" x14ac:dyDescent="0.2">
      <c r="A26" s="2" t="s">
        <v>89</v>
      </c>
      <c r="B26" s="2"/>
      <c r="C26" s="2" t="s">
        <v>90</v>
      </c>
      <c r="D26" s="8">
        <v>607523</v>
      </c>
      <c r="E26" s="8">
        <f>+E27+E31+E59</f>
        <v>268312</v>
      </c>
      <c r="F26" s="8">
        <f>+F27+F31+F59</f>
        <v>875835</v>
      </c>
    </row>
    <row r="27" spans="1:7" ht="12.75" x14ac:dyDescent="0.2">
      <c r="A27" s="6" t="s">
        <v>89</v>
      </c>
      <c r="B27" s="6" t="s">
        <v>137</v>
      </c>
      <c r="C27" s="6" t="s">
        <v>138</v>
      </c>
      <c r="D27" s="9">
        <v>0</v>
      </c>
      <c r="E27" s="9">
        <f>SUM(E28)</f>
        <v>214600</v>
      </c>
      <c r="F27" s="9">
        <f>SUM(F28)</f>
        <v>214600</v>
      </c>
    </row>
    <row r="28" spans="1:7" ht="12.75" x14ac:dyDescent="0.2">
      <c r="A28" s="7" t="s">
        <v>89</v>
      </c>
      <c r="B28" s="7" t="s">
        <v>139</v>
      </c>
      <c r="C28" s="7" t="s">
        <v>140</v>
      </c>
      <c r="D28" s="10">
        <v>0</v>
      </c>
      <c r="E28" s="10">
        <f>SUM(E29:E30)</f>
        <v>214600</v>
      </c>
      <c r="F28" s="10">
        <f>SUM(F29:F30)</f>
        <v>214600</v>
      </c>
    </row>
    <row r="29" spans="1:7" ht="12.75" x14ac:dyDescent="0.2">
      <c r="A29" t="s">
        <v>89</v>
      </c>
      <c r="B29" s="30">
        <v>1502</v>
      </c>
      <c r="C29" s="11" t="s">
        <v>723</v>
      </c>
      <c r="D29" s="5">
        <v>0</v>
      </c>
      <c r="E29" s="5">
        <v>136000</v>
      </c>
      <c r="F29" s="5">
        <f>SUM(D29:E29)</f>
        <v>136000</v>
      </c>
      <c r="G29" s="36" t="s">
        <v>724</v>
      </c>
    </row>
    <row r="30" spans="1:7" ht="34.9" customHeight="1" x14ac:dyDescent="0.2">
      <c r="A30" t="s">
        <v>89</v>
      </c>
      <c r="B30" t="s">
        <v>141</v>
      </c>
      <c r="C30" t="s">
        <v>142</v>
      </c>
      <c r="D30" s="5">
        <v>0</v>
      </c>
      <c r="E30" s="5">
        <v>78600</v>
      </c>
      <c r="F30" s="5">
        <f>SUM(D30:E30)</f>
        <v>78600</v>
      </c>
      <c r="G30" s="51" t="s">
        <v>727</v>
      </c>
    </row>
    <row r="31" spans="1:7" ht="12.75" x14ac:dyDescent="0.2">
      <c r="A31" s="6" t="s">
        <v>89</v>
      </c>
      <c r="B31" s="6" t="s">
        <v>13</v>
      </c>
      <c r="C31" s="6" t="s">
        <v>14</v>
      </c>
      <c r="D31" s="9">
        <v>606023</v>
      </c>
      <c r="E31" s="9">
        <f>+E32+E39</f>
        <v>53712</v>
      </c>
      <c r="F31" s="9">
        <f>+F32+F39</f>
        <v>659735</v>
      </c>
    </row>
    <row r="32" spans="1:7" ht="12.75" x14ac:dyDescent="0.2">
      <c r="A32" s="7" t="s">
        <v>89</v>
      </c>
      <c r="B32" s="7" t="s">
        <v>15</v>
      </c>
      <c r="C32" s="7" t="s">
        <v>16</v>
      </c>
      <c r="D32" s="10">
        <v>384039</v>
      </c>
      <c r="E32" s="10">
        <f>SUM(E33:E38)</f>
        <v>0</v>
      </c>
      <c r="F32" s="10">
        <f>SUM(F33:F38)</f>
        <v>384039</v>
      </c>
    </row>
    <row r="33" spans="1:7" ht="12.75" x14ac:dyDescent="0.2">
      <c r="A33" t="s">
        <v>89</v>
      </c>
      <c r="B33" t="s">
        <v>17</v>
      </c>
      <c r="C33" t="s">
        <v>18</v>
      </c>
      <c r="D33" s="5">
        <v>108892</v>
      </c>
      <c r="E33" s="5">
        <v>0</v>
      </c>
      <c r="F33" s="5">
        <f>SUM(D33:E33)</f>
        <v>108892</v>
      </c>
    </row>
    <row r="34" spans="1:7" ht="12.75" x14ac:dyDescent="0.2">
      <c r="A34" t="s">
        <v>89</v>
      </c>
      <c r="B34" t="s">
        <v>19</v>
      </c>
      <c r="C34" t="s">
        <v>20</v>
      </c>
      <c r="D34" s="5">
        <v>79362</v>
      </c>
      <c r="E34" s="5">
        <v>0</v>
      </c>
      <c r="F34" s="5">
        <f t="shared" ref="F34:F42" si="2">SUM(D34:E34)</f>
        <v>79362</v>
      </c>
    </row>
    <row r="35" spans="1:7" ht="12.75" x14ac:dyDescent="0.2">
      <c r="A35" t="s">
        <v>89</v>
      </c>
      <c r="B35" t="s">
        <v>21</v>
      </c>
      <c r="C35" t="s">
        <v>22</v>
      </c>
      <c r="D35" s="5">
        <v>84367</v>
      </c>
      <c r="E35" s="5">
        <v>0</v>
      </c>
      <c r="F35" s="5">
        <f t="shared" si="2"/>
        <v>84367</v>
      </c>
    </row>
    <row r="36" spans="1:7" ht="12.75" x14ac:dyDescent="0.2">
      <c r="A36" t="s">
        <v>89</v>
      </c>
      <c r="B36" t="s">
        <v>23</v>
      </c>
      <c r="C36" t="s">
        <v>24</v>
      </c>
      <c r="D36" s="5">
        <v>5160</v>
      </c>
      <c r="E36" s="5">
        <v>0</v>
      </c>
      <c r="F36" s="5">
        <f t="shared" si="2"/>
        <v>5160</v>
      </c>
    </row>
    <row r="37" spans="1:7" ht="12.75" x14ac:dyDescent="0.2">
      <c r="A37" t="s">
        <v>89</v>
      </c>
      <c r="B37" t="s">
        <v>25</v>
      </c>
      <c r="C37" t="s">
        <v>26</v>
      </c>
      <c r="D37" s="5">
        <v>11000</v>
      </c>
      <c r="E37" s="5">
        <v>0</v>
      </c>
      <c r="F37" s="5">
        <f t="shared" si="2"/>
        <v>11000</v>
      </c>
    </row>
    <row r="38" spans="1:7" ht="12.75" x14ac:dyDescent="0.2">
      <c r="A38" t="s">
        <v>89</v>
      </c>
      <c r="B38" t="s">
        <v>27</v>
      </c>
      <c r="C38" t="s">
        <v>28</v>
      </c>
      <c r="D38" s="5">
        <v>95258</v>
      </c>
      <c r="E38" s="5">
        <v>0</v>
      </c>
      <c r="F38" s="5">
        <f t="shared" si="2"/>
        <v>95258</v>
      </c>
    </row>
    <row r="39" spans="1:7" ht="12.75" x14ac:dyDescent="0.2">
      <c r="A39" s="7" t="s">
        <v>89</v>
      </c>
      <c r="B39" s="7" t="s">
        <v>29</v>
      </c>
      <c r="C39" s="7" t="s">
        <v>30</v>
      </c>
      <c r="D39" s="10">
        <v>221984</v>
      </c>
      <c r="E39" s="10">
        <f>SUM(E40:E58)-E43</f>
        <v>53712</v>
      </c>
      <c r="F39" s="10">
        <f>SUM(F40:F58)-F43</f>
        <v>275696</v>
      </c>
    </row>
    <row r="40" spans="1:7" ht="12.75" x14ac:dyDescent="0.2">
      <c r="A40" t="s">
        <v>89</v>
      </c>
      <c r="B40" t="s">
        <v>31</v>
      </c>
      <c r="C40" t="s">
        <v>32</v>
      </c>
      <c r="D40" s="5">
        <v>45400</v>
      </c>
      <c r="E40" s="5">
        <v>10200</v>
      </c>
      <c r="F40" s="5">
        <f t="shared" si="2"/>
        <v>55600</v>
      </c>
      <c r="G40" s="36" t="s">
        <v>685</v>
      </c>
    </row>
    <row r="41" spans="1:7" ht="12.75" x14ac:dyDescent="0.2">
      <c r="A41" t="s">
        <v>89</v>
      </c>
      <c r="B41" t="s">
        <v>35</v>
      </c>
      <c r="C41" t="s">
        <v>36</v>
      </c>
      <c r="D41" s="5">
        <v>9400</v>
      </c>
      <c r="E41" s="5">
        <v>0</v>
      </c>
      <c r="F41" s="5">
        <f t="shared" si="2"/>
        <v>9400</v>
      </c>
    </row>
    <row r="42" spans="1:7" ht="12.75" x14ac:dyDescent="0.2">
      <c r="A42" t="s">
        <v>89</v>
      </c>
      <c r="B42" t="s">
        <v>37</v>
      </c>
      <c r="C42" t="s">
        <v>38</v>
      </c>
      <c r="D42" s="5">
        <v>9000</v>
      </c>
      <c r="E42" s="5">
        <v>0</v>
      </c>
      <c r="F42" s="5">
        <f t="shared" si="2"/>
        <v>9000</v>
      </c>
    </row>
    <row r="43" spans="1:7" ht="12.75" x14ac:dyDescent="0.2">
      <c r="A43" s="14" t="s">
        <v>89</v>
      </c>
      <c r="B43" s="14" t="s">
        <v>39</v>
      </c>
      <c r="C43" s="14" t="s">
        <v>40</v>
      </c>
      <c r="D43" s="15">
        <v>50184</v>
      </c>
      <c r="E43" s="15">
        <f>SUM(E44:E51)</f>
        <v>38400</v>
      </c>
      <c r="F43" s="15">
        <f>SUM(F44:F51)</f>
        <v>88584</v>
      </c>
    </row>
    <row r="44" spans="1:7" ht="12.75" x14ac:dyDescent="0.2">
      <c r="A44" s="28" t="s">
        <v>89</v>
      </c>
      <c r="B44" s="28" t="s">
        <v>41</v>
      </c>
      <c r="C44" s="28" t="s">
        <v>42</v>
      </c>
      <c r="D44" s="29">
        <v>20000</v>
      </c>
      <c r="E44" s="29">
        <v>0</v>
      </c>
      <c r="F44" s="29">
        <f>SUM(D44:E44)</f>
        <v>20000</v>
      </c>
    </row>
    <row r="45" spans="1:7" ht="12.75" x14ac:dyDescent="0.2">
      <c r="A45" s="28" t="s">
        <v>89</v>
      </c>
      <c r="B45" s="28" t="s">
        <v>43</v>
      </c>
      <c r="C45" s="28" t="s">
        <v>44</v>
      </c>
      <c r="D45" s="29">
        <v>5000</v>
      </c>
      <c r="E45" s="29">
        <v>0</v>
      </c>
      <c r="F45" s="29">
        <f t="shared" ref="F45:F51" si="3">SUM(D45:E45)</f>
        <v>5000</v>
      </c>
    </row>
    <row r="46" spans="1:7" ht="12.75" x14ac:dyDescent="0.2">
      <c r="A46" s="28" t="s">
        <v>89</v>
      </c>
      <c r="B46" s="28" t="s">
        <v>45</v>
      </c>
      <c r="C46" s="28" t="s">
        <v>46</v>
      </c>
      <c r="D46" s="29">
        <v>9000</v>
      </c>
      <c r="E46" s="29">
        <v>0</v>
      </c>
      <c r="F46" s="29">
        <f t="shared" si="3"/>
        <v>9000</v>
      </c>
    </row>
    <row r="47" spans="1:7" ht="12.75" x14ac:dyDescent="0.2">
      <c r="A47" s="28" t="s">
        <v>89</v>
      </c>
      <c r="B47" s="28" t="s">
        <v>47</v>
      </c>
      <c r="C47" s="28" t="s">
        <v>48</v>
      </c>
      <c r="D47" s="29">
        <v>3184</v>
      </c>
      <c r="E47" s="29">
        <v>1500</v>
      </c>
      <c r="F47" s="29">
        <f t="shared" si="3"/>
        <v>4684</v>
      </c>
      <c r="G47" s="36" t="s">
        <v>686</v>
      </c>
    </row>
    <row r="48" spans="1:7" ht="33.6" customHeight="1" x14ac:dyDescent="0.2">
      <c r="A48" s="28" t="s">
        <v>89</v>
      </c>
      <c r="B48" s="28" t="s">
        <v>49</v>
      </c>
      <c r="C48" s="28" t="s">
        <v>50</v>
      </c>
      <c r="D48" s="29">
        <v>9000</v>
      </c>
      <c r="E48" s="29">
        <v>23000</v>
      </c>
      <c r="F48" s="29">
        <f t="shared" si="3"/>
        <v>32000</v>
      </c>
      <c r="G48" s="36" t="s">
        <v>729</v>
      </c>
    </row>
    <row r="49" spans="1:7" ht="12.75" x14ac:dyDescent="0.2">
      <c r="A49" s="28" t="s">
        <v>89</v>
      </c>
      <c r="B49" s="28" t="s">
        <v>51</v>
      </c>
      <c r="C49" s="28" t="s">
        <v>52</v>
      </c>
      <c r="D49" s="29">
        <v>2000</v>
      </c>
      <c r="E49" s="29">
        <v>0</v>
      </c>
      <c r="F49" s="29">
        <f t="shared" si="3"/>
        <v>2000</v>
      </c>
    </row>
    <row r="50" spans="1:7" ht="29.45" customHeight="1" x14ac:dyDescent="0.2">
      <c r="A50" s="28" t="s">
        <v>89</v>
      </c>
      <c r="B50" s="28" t="s">
        <v>53</v>
      </c>
      <c r="C50" s="28" t="s">
        <v>54</v>
      </c>
      <c r="D50" s="29">
        <v>1000</v>
      </c>
      <c r="E50" s="29">
        <f>2400+5500+6000</f>
        <v>13900</v>
      </c>
      <c r="F50" s="29">
        <f t="shared" si="3"/>
        <v>14900</v>
      </c>
      <c r="G50" s="39" t="s">
        <v>728</v>
      </c>
    </row>
    <row r="51" spans="1:7" ht="12.75" x14ac:dyDescent="0.2">
      <c r="A51" s="28" t="s">
        <v>89</v>
      </c>
      <c r="B51" s="28" t="s">
        <v>55</v>
      </c>
      <c r="C51" s="28" t="s">
        <v>56</v>
      </c>
      <c r="D51" s="29">
        <v>1000</v>
      </c>
      <c r="E51" s="29">
        <v>0</v>
      </c>
      <c r="F51" s="29">
        <f t="shared" si="3"/>
        <v>1000</v>
      </c>
    </row>
    <row r="52" spans="1:7" ht="12.75" x14ac:dyDescent="0.2">
      <c r="A52" t="s">
        <v>89</v>
      </c>
      <c r="B52" t="s">
        <v>57</v>
      </c>
      <c r="C52" t="s">
        <v>58</v>
      </c>
      <c r="D52" s="5">
        <v>36900</v>
      </c>
      <c r="E52" s="5">
        <v>0</v>
      </c>
      <c r="F52" s="5">
        <f t="shared" ref="F52:F58" si="4">SUM(D52:E52)</f>
        <v>36900</v>
      </c>
    </row>
    <row r="53" spans="1:7" ht="12.75" x14ac:dyDescent="0.2">
      <c r="A53" t="s">
        <v>89</v>
      </c>
      <c r="B53" t="s">
        <v>59</v>
      </c>
      <c r="C53" t="s">
        <v>60</v>
      </c>
      <c r="D53" s="5">
        <v>20000</v>
      </c>
      <c r="E53" s="5">
        <v>3600</v>
      </c>
      <c r="F53" s="5">
        <f t="shared" si="4"/>
        <v>23600</v>
      </c>
      <c r="G53" s="36" t="s">
        <v>676</v>
      </c>
    </row>
    <row r="54" spans="1:7" ht="27.6" customHeight="1" x14ac:dyDescent="0.2">
      <c r="A54" t="s">
        <v>89</v>
      </c>
      <c r="B54" t="s">
        <v>61</v>
      </c>
      <c r="C54" t="s">
        <v>62</v>
      </c>
      <c r="D54" s="5">
        <v>43700</v>
      </c>
      <c r="E54" s="31">
        <v>1512</v>
      </c>
      <c r="F54" s="31">
        <f t="shared" si="4"/>
        <v>45212</v>
      </c>
      <c r="G54" s="35" t="s">
        <v>741</v>
      </c>
    </row>
    <row r="55" spans="1:7" ht="12.75" x14ac:dyDescent="0.2">
      <c r="A55" t="s">
        <v>89</v>
      </c>
      <c r="B55" t="s">
        <v>63</v>
      </c>
      <c r="C55" t="s">
        <v>64</v>
      </c>
      <c r="D55" s="5">
        <v>1600</v>
      </c>
      <c r="E55" s="5">
        <v>0</v>
      </c>
      <c r="F55" s="5">
        <f t="shared" si="4"/>
        <v>1600</v>
      </c>
    </row>
    <row r="56" spans="1:7" ht="12.75" x14ac:dyDescent="0.2">
      <c r="A56" t="s">
        <v>89</v>
      </c>
      <c r="B56" t="s">
        <v>65</v>
      </c>
      <c r="C56" t="s">
        <v>66</v>
      </c>
      <c r="D56" s="5">
        <v>2800</v>
      </c>
      <c r="E56" s="5">
        <v>0</v>
      </c>
      <c r="F56" s="5">
        <f t="shared" si="4"/>
        <v>2800</v>
      </c>
    </row>
    <row r="57" spans="1:7" ht="12.75" x14ac:dyDescent="0.2">
      <c r="A57" t="s">
        <v>89</v>
      </c>
      <c r="B57" t="s">
        <v>67</v>
      </c>
      <c r="C57" t="s">
        <v>68</v>
      </c>
      <c r="D57" s="5">
        <v>2000</v>
      </c>
      <c r="E57" s="5">
        <v>0</v>
      </c>
      <c r="F57" s="5">
        <f t="shared" si="4"/>
        <v>2000</v>
      </c>
    </row>
    <row r="58" spans="1:7" ht="12.75" x14ac:dyDescent="0.2">
      <c r="A58" t="s">
        <v>89</v>
      </c>
      <c r="B58" t="s">
        <v>69</v>
      </c>
      <c r="C58" t="s">
        <v>70</v>
      </c>
      <c r="D58" s="5">
        <v>1000</v>
      </c>
      <c r="E58" s="5">
        <v>0</v>
      </c>
      <c r="F58" s="5">
        <f t="shared" si="4"/>
        <v>1000</v>
      </c>
    </row>
    <row r="59" spans="1:7" ht="12.75" x14ac:dyDescent="0.2">
      <c r="A59" s="6" t="s">
        <v>89</v>
      </c>
      <c r="B59" s="6" t="s">
        <v>71</v>
      </c>
      <c r="C59" s="6" t="s">
        <v>72</v>
      </c>
      <c r="D59" s="9">
        <v>1500</v>
      </c>
      <c r="E59" s="9">
        <f>+E60</f>
        <v>0</v>
      </c>
      <c r="F59" s="9">
        <v>1500</v>
      </c>
    </row>
    <row r="60" spans="1:7" ht="12.75" x14ac:dyDescent="0.2">
      <c r="A60" s="7" t="s">
        <v>89</v>
      </c>
      <c r="B60" s="7" t="s">
        <v>73</v>
      </c>
      <c r="C60" s="7" t="s">
        <v>74</v>
      </c>
      <c r="D60" s="10">
        <v>1500</v>
      </c>
      <c r="E60" s="10">
        <f>SUM(E61)</f>
        <v>0</v>
      </c>
      <c r="F60" s="10">
        <v>1500</v>
      </c>
    </row>
    <row r="61" spans="1:7" ht="12.75" x14ac:dyDescent="0.2">
      <c r="A61" t="s">
        <v>89</v>
      </c>
      <c r="B61" t="s">
        <v>75</v>
      </c>
      <c r="C61" t="s">
        <v>76</v>
      </c>
      <c r="D61" s="5">
        <v>1500</v>
      </c>
      <c r="E61" s="5">
        <v>0</v>
      </c>
      <c r="F61" s="5">
        <f t="shared" ref="F61" si="5">SUM(D61:E61)</f>
        <v>1500</v>
      </c>
    </row>
    <row r="62" spans="1:7" ht="12.75" x14ac:dyDescent="0.2">
      <c r="A62" s="2" t="s">
        <v>91</v>
      </c>
      <c r="B62" s="2"/>
      <c r="C62" s="2" t="s">
        <v>92</v>
      </c>
      <c r="D62" s="8">
        <v>45000</v>
      </c>
      <c r="E62" s="8">
        <v>0</v>
      </c>
      <c r="F62" s="8">
        <v>45000</v>
      </c>
    </row>
    <row r="63" spans="1:7" ht="12.75" x14ac:dyDescent="0.2">
      <c r="A63" s="6" t="s">
        <v>91</v>
      </c>
      <c r="B63" s="6" t="s">
        <v>71</v>
      </c>
      <c r="C63" s="6" t="s">
        <v>72</v>
      </c>
      <c r="D63" s="9">
        <v>45000</v>
      </c>
      <c r="E63" s="9">
        <v>0</v>
      </c>
      <c r="F63" s="9">
        <v>45000</v>
      </c>
    </row>
    <row r="64" spans="1:7" ht="12.75" x14ac:dyDescent="0.2">
      <c r="A64" s="7" t="s">
        <v>91</v>
      </c>
      <c r="B64" s="7" t="s">
        <v>73</v>
      </c>
      <c r="C64" s="7" t="s">
        <v>74</v>
      </c>
      <c r="D64" s="10">
        <v>45000</v>
      </c>
      <c r="E64" s="10">
        <v>0</v>
      </c>
      <c r="F64" s="10">
        <v>45000</v>
      </c>
    </row>
    <row r="65" spans="1:7" ht="12.75" x14ac:dyDescent="0.2">
      <c r="A65" t="s">
        <v>91</v>
      </c>
      <c r="B65" t="s">
        <v>77</v>
      </c>
      <c r="C65" t="s">
        <v>78</v>
      </c>
      <c r="D65" s="5">
        <v>45000</v>
      </c>
      <c r="E65" s="5">
        <v>0</v>
      </c>
      <c r="F65" s="5">
        <v>45000</v>
      </c>
    </row>
    <row r="66" spans="1:7" ht="12.75" x14ac:dyDescent="0.2">
      <c r="A66" s="2" t="s">
        <v>93</v>
      </c>
      <c r="B66" s="2"/>
      <c r="C66" s="2" t="s">
        <v>94</v>
      </c>
      <c r="D66" s="8">
        <v>144909</v>
      </c>
      <c r="E66" s="8">
        <v>0</v>
      </c>
      <c r="F66" s="8">
        <v>144909</v>
      </c>
    </row>
    <row r="67" spans="1:7" ht="12.75" x14ac:dyDescent="0.2">
      <c r="A67" s="6" t="s">
        <v>93</v>
      </c>
      <c r="B67" s="6" t="s">
        <v>13</v>
      </c>
      <c r="C67" s="6" t="s">
        <v>14</v>
      </c>
      <c r="D67" s="9">
        <v>144909</v>
      </c>
      <c r="E67" s="9">
        <v>0</v>
      </c>
      <c r="F67" s="9">
        <v>144909</v>
      </c>
    </row>
    <row r="68" spans="1:7" ht="12.75" x14ac:dyDescent="0.2">
      <c r="A68" s="7" t="s">
        <v>93</v>
      </c>
      <c r="B68" s="7" t="s">
        <v>15</v>
      </c>
      <c r="C68" s="7" t="s">
        <v>16</v>
      </c>
      <c r="D68" s="10">
        <v>129391</v>
      </c>
      <c r="E68" s="10">
        <v>0</v>
      </c>
      <c r="F68" s="10">
        <v>129391</v>
      </c>
    </row>
    <row r="69" spans="1:7" ht="12.75" x14ac:dyDescent="0.2">
      <c r="A69" t="s">
        <v>93</v>
      </c>
      <c r="B69" t="s">
        <v>21</v>
      </c>
      <c r="C69" t="s">
        <v>22</v>
      </c>
      <c r="D69" s="5">
        <v>96337</v>
      </c>
      <c r="E69" s="5">
        <v>0</v>
      </c>
      <c r="F69" s="5">
        <v>96337</v>
      </c>
    </row>
    <row r="70" spans="1:7" ht="12.75" x14ac:dyDescent="0.2">
      <c r="A70" t="s">
        <v>93</v>
      </c>
      <c r="B70" t="s">
        <v>27</v>
      </c>
      <c r="C70" t="s">
        <v>28</v>
      </c>
      <c r="D70" s="5">
        <v>33054</v>
      </c>
      <c r="E70" s="5">
        <v>0</v>
      </c>
      <c r="F70" s="5">
        <v>33054</v>
      </c>
    </row>
    <row r="71" spans="1:7" ht="12.75" x14ac:dyDescent="0.2">
      <c r="A71" s="7" t="s">
        <v>93</v>
      </c>
      <c r="B71" s="7" t="s">
        <v>29</v>
      </c>
      <c r="C71" s="7" t="s">
        <v>30</v>
      </c>
      <c r="D71" s="10">
        <v>15518</v>
      </c>
      <c r="E71" s="10">
        <v>0</v>
      </c>
      <c r="F71" s="10">
        <v>15518</v>
      </c>
    </row>
    <row r="72" spans="1:7" ht="12.75" x14ac:dyDescent="0.2">
      <c r="A72" t="s">
        <v>93</v>
      </c>
      <c r="B72" t="s">
        <v>31</v>
      </c>
      <c r="C72" t="s">
        <v>32</v>
      </c>
      <c r="D72" s="5">
        <v>400</v>
      </c>
      <c r="E72" s="5">
        <v>0</v>
      </c>
      <c r="F72" s="5">
        <v>400</v>
      </c>
    </row>
    <row r="73" spans="1:7" ht="12.75" x14ac:dyDescent="0.2">
      <c r="A73" t="s">
        <v>93</v>
      </c>
      <c r="B73" t="s">
        <v>37</v>
      </c>
      <c r="C73" t="s">
        <v>38</v>
      </c>
      <c r="D73" s="5">
        <v>618</v>
      </c>
      <c r="E73" s="5">
        <v>0</v>
      </c>
      <c r="F73" s="5">
        <v>618</v>
      </c>
    </row>
    <row r="74" spans="1:7" ht="12.75" x14ac:dyDescent="0.2">
      <c r="A74" t="s">
        <v>93</v>
      </c>
      <c r="B74" t="s">
        <v>59</v>
      </c>
      <c r="C74" t="s">
        <v>60</v>
      </c>
      <c r="D74" s="5">
        <v>14500</v>
      </c>
      <c r="E74" s="5">
        <v>0</v>
      </c>
      <c r="F74" s="5">
        <v>14500</v>
      </c>
    </row>
    <row r="75" spans="1:7" ht="12.75" x14ac:dyDescent="0.2">
      <c r="A75" s="2" t="s">
        <v>95</v>
      </c>
      <c r="B75" s="2"/>
      <c r="C75" s="2" t="s">
        <v>96</v>
      </c>
      <c r="D75" s="8">
        <v>157385</v>
      </c>
      <c r="E75" s="8">
        <v>0</v>
      </c>
      <c r="F75" s="8">
        <v>157385</v>
      </c>
    </row>
    <row r="76" spans="1:7" ht="12.75" x14ac:dyDescent="0.2">
      <c r="A76" s="6" t="s">
        <v>95</v>
      </c>
      <c r="B76" s="6" t="s">
        <v>3</v>
      </c>
      <c r="C76" s="6" t="s">
        <v>4</v>
      </c>
      <c r="D76" s="9">
        <v>0</v>
      </c>
      <c r="E76" s="9">
        <v>4530</v>
      </c>
      <c r="F76" s="9">
        <v>4530</v>
      </c>
    </row>
    <row r="77" spans="1:7" ht="12.75" x14ac:dyDescent="0.2">
      <c r="A77" s="7" t="s">
        <v>95</v>
      </c>
      <c r="B77" s="7" t="s">
        <v>5</v>
      </c>
      <c r="C77" s="7" t="s">
        <v>6</v>
      </c>
      <c r="D77" s="10">
        <v>0</v>
      </c>
      <c r="E77" s="10">
        <v>4530</v>
      </c>
      <c r="F77" s="10">
        <v>4530</v>
      </c>
    </row>
    <row r="78" spans="1:7" ht="27" customHeight="1" x14ac:dyDescent="0.2">
      <c r="A78" t="s">
        <v>95</v>
      </c>
      <c r="B78" t="s">
        <v>7</v>
      </c>
      <c r="C78" t="s">
        <v>8</v>
      </c>
      <c r="D78" s="5">
        <v>0</v>
      </c>
      <c r="E78" s="5">
        <v>4530</v>
      </c>
      <c r="F78" s="5">
        <v>4530</v>
      </c>
      <c r="G78" s="36" t="s">
        <v>625</v>
      </c>
    </row>
    <row r="79" spans="1:7" ht="12.75" x14ac:dyDescent="0.2">
      <c r="A79" s="6" t="s">
        <v>95</v>
      </c>
      <c r="B79" s="6" t="s">
        <v>13</v>
      </c>
      <c r="C79" s="6" t="s">
        <v>14</v>
      </c>
      <c r="D79" s="9">
        <v>157385</v>
      </c>
      <c r="E79" s="9">
        <v>-4530</v>
      </c>
      <c r="F79" s="9">
        <v>152855</v>
      </c>
    </row>
    <row r="80" spans="1:7" ht="12.75" x14ac:dyDescent="0.2">
      <c r="A80" s="7" t="s">
        <v>95</v>
      </c>
      <c r="B80" s="7" t="s">
        <v>15</v>
      </c>
      <c r="C80" s="7" t="s">
        <v>16</v>
      </c>
      <c r="D80" s="10">
        <v>125385</v>
      </c>
      <c r="E80" s="10">
        <v>0</v>
      </c>
      <c r="F80" s="10">
        <v>125385</v>
      </c>
    </row>
    <row r="81" spans="1:6" ht="12.75" x14ac:dyDescent="0.2">
      <c r="A81" t="s">
        <v>95</v>
      </c>
      <c r="B81" t="s">
        <v>19</v>
      </c>
      <c r="C81" t="s">
        <v>20</v>
      </c>
      <c r="D81" s="5">
        <v>80339</v>
      </c>
      <c r="E81" s="5">
        <v>0</v>
      </c>
      <c r="F81" s="5">
        <v>80339</v>
      </c>
    </row>
    <row r="82" spans="1:6" ht="12.75" x14ac:dyDescent="0.2">
      <c r="A82" t="s">
        <v>95</v>
      </c>
      <c r="B82" t="s">
        <v>21</v>
      </c>
      <c r="C82" t="s">
        <v>22</v>
      </c>
      <c r="D82" s="5">
        <v>13313</v>
      </c>
      <c r="E82" s="5">
        <v>0</v>
      </c>
      <c r="F82" s="5">
        <v>13313</v>
      </c>
    </row>
    <row r="83" spans="1:6" ht="12.75" x14ac:dyDescent="0.2">
      <c r="A83" t="s">
        <v>95</v>
      </c>
      <c r="B83" t="s">
        <v>27</v>
      </c>
      <c r="C83" t="s">
        <v>28</v>
      </c>
      <c r="D83" s="5">
        <v>31733</v>
      </c>
      <c r="E83" s="5">
        <v>0</v>
      </c>
      <c r="F83" s="5">
        <v>31733</v>
      </c>
    </row>
    <row r="84" spans="1:6" ht="12.75" x14ac:dyDescent="0.2">
      <c r="A84" s="7" t="s">
        <v>95</v>
      </c>
      <c r="B84" s="7" t="s">
        <v>29</v>
      </c>
      <c r="C84" s="7" t="s">
        <v>30</v>
      </c>
      <c r="D84" s="10">
        <v>32000</v>
      </c>
      <c r="E84" s="10">
        <v>-4530</v>
      </c>
      <c r="F84" s="10">
        <v>27470</v>
      </c>
    </row>
    <row r="85" spans="1:6" ht="12.75" x14ac:dyDescent="0.2">
      <c r="A85" t="s">
        <v>95</v>
      </c>
      <c r="B85" t="s">
        <v>31</v>
      </c>
      <c r="C85" t="s">
        <v>32</v>
      </c>
      <c r="D85" s="5">
        <v>7000</v>
      </c>
      <c r="E85" s="5">
        <v>0</v>
      </c>
      <c r="F85" s="5">
        <v>7000</v>
      </c>
    </row>
    <row r="86" spans="1:6" ht="12.75" x14ac:dyDescent="0.2">
      <c r="A86" t="s">
        <v>95</v>
      </c>
      <c r="B86" t="s">
        <v>33</v>
      </c>
      <c r="C86" t="s">
        <v>34</v>
      </c>
      <c r="D86" s="5">
        <v>24000</v>
      </c>
      <c r="E86" s="5">
        <v>-4530</v>
      </c>
      <c r="F86" s="5">
        <v>19470</v>
      </c>
    </row>
    <row r="87" spans="1:6" ht="12.75" x14ac:dyDescent="0.2">
      <c r="A87" t="s">
        <v>95</v>
      </c>
      <c r="B87" t="s">
        <v>35</v>
      </c>
      <c r="C87" t="s">
        <v>36</v>
      </c>
      <c r="D87" s="5">
        <v>500</v>
      </c>
      <c r="E87" s="5">
        <v>0</v>
      </c>
      <c r="F87" s="5">
        <v>500</v>
      </c>
    </row>
    <row r="88" spans="1:6" ht="12.75" x14ac:dyDescent="0.2">
      <c r="A88" t="s">
        <v>95</v>
      </c>
      <c r="B88" t="s">
        <v>37</v>
      </c>
      <c r="C88" t="s">
        <v>38</v>
      </c>
      <c r="D88" s="5">
        <v>500</v>
      </c>
      <c r="E88" s="5">
        <v>0</v>
      </c>
      <c r="F88" s="5">
        <v>500</v>
      </c>
    </row>
    <row r="89" spans="1:6" ht="12.75" x14ac:dyDescent="0.2">
      <c r="A89" s="2" t="s">
        <v>97</v>
      </c>
      <c r="B89" s="2"/>
      <c r="C89" s="2" t="s">
        <v>98</v>
      </c>
      <c r="D89" s="8">
        <v>152000</v>
      </c>
      <c r="E89" s="8">
        <v>0</v>
      </c>
      <c r="F89" s="8">
        <v>152000</v>
      </c>
    </row>
    <row r="90" spans="1:6" ht="12.75" x14ac:dyDescent="0.2">
      <c r="A90" s="6" t="s">
        <v>97</v>
      </c>
      <c r="B90" s="6" t="s">
        <v>71</v>
      </c>
      <c r="C90" s="6" t="s">
        <v>72</v>
      </c>
      <c r="D90" s="9">
        <v>152000</v>
      </c>
      <c r="E90" s="9">
        <v>0</v>
      </c>
      <c r="F90" s="9">
        <v>152000</v>
      </c>
    </row>
    <row r="91" spans="1:6" ht="12.75" x14ac:dyDescent="0.2">
      <c r="A91" s="7" t="s">
        <v>97</v>
      </c>
      <c r="B91" s="7" t="s">
        <v>79</v>
      </c>
      <c r="C91" s="7" t="s">
        <v>80</v>
      </c>
      <c r="D91" s="10">
        <v>152000</v>
      </c>
      <c r="E91" s="10">
        <v>0</v>
      </c>
      <c r="F91" s="10">
        <v>152000</v>
      </c>
    </row>
    <row r="92" spans="1:6" ht="12.75" x14ac:dyDescent="0.2">
      <c r="A92" t="s">
        <v>97</v>
      </c>
      <c r="B92" t="s">
        <v>81</v>
      </c>
      <c r="C92" t="s">
        <v>82</v>
      </c>
      <c r="D92" s="5">
        <v>152000</v>
      </c>
      <c r="E92" s="5">
        <v>0</v>
      </c>
      <c r="F92" s="5">
        <v>152000</v>
      </c>
    </row>
    <row r="93" spans="1:6" ht="12.75" x14ac:dyDescent="0.2">
      <c r="A93" t="s">
        <v>97</v>
      </c>
      <c r="B93" t="s">
        <v>83</v>
      </c>
      <c r="C93" t="s">
        <v>84</v>
      </c>
      <c r="D93" s="5">
        <v>11000</v>
      </c>
      <c r="E93" s="5">
        <v>0</v>
      </c>
      <c r="F93" s="5">
        <v>11000</v>
      </c>
    </row>
    <row r="94" spans="1:6" ht="12.75" x14ac:dyDescent="0.2">
      <c r="A94" t="s">
        <v>97</v>
      </c>
      <c r="B94" t="s">
        <v>85</v>
      </c>
      <c r="C94" t="s">
        <v>86</v>
      </c>
      <c r="D94" s="5">
        <v>141000</v>
      </c>
      <c r="E94" s="5">
        <v>0</v>
      </c>
      <c r="F94" s="5">
        <v>141000</v>
      </c>
    </row>
    <row r="95" spans="1:6" ht="12.75" x14ac:dyDescent="0.2">
      <c r="A95" s="2" t="s">
        <v>99</v>
      </c>
      <c r="B95" s="2"/>
      <c r="C95" s="2" t="s">
        <v>100</v>
      </c>
      <c r="D95" s="8">
        <v>22603</v>
      </c>
      <c r="E95" s="8">
        <v>0</v>
      </c>
      <c r="F95" s="8">
        <v>22603</v>
      </c>
    </row>
    <row r="96" spans="1:6" ht="12.75" x14ac:dyDescent="0.2">
      <c r="A96" s="6" t="s">
        <v>99</v>
      </c>
      <c r="B96" s="6" t="s">
        <v>3</v>
      </c>
      <c r="C96" s="6" t="s">
        <v>4</v>
      </c>
      <c r="D96" s="9">
        <v>22603</v>
      </c>
      <c r="E96" s="9">
        <v>0</v>
      </c>
      <c r="F96" s="9">
        <v>22603</v>
      </c>
    </row>
    <row r="97" spans="1:6" ht="12.75" x14ac:dyDescent="0.2">
      <c r="A97" s="7" t="s">
        <v>99</v>
      </c>
      <c r="B97" s="7" t="s">
        <v>5</v>
      </c>
      <c r="C97" s="7" t="s">
        <v>6</v>
      </c>
      <c r="D97" s="10">
        <v>22603</v>
      </c>
      <c r="E97" s="10">
        <v>0</v>
      </c>
      <c r="F97" s="10">
        <v>22603</v>
      </c>
    </row>
    <row r="98" spans="1:6" ht="18" customHeight="1" x14ac:dyDescent="0.2">
      <c r="A98" t="s">
        <v>99</v>
      </c>
      <c r="B98" t="s">
        <v>9</v>
      </c>
      <c r="C98" t="s">
        <v>10</v>
      </c>
      <c r="D98" s="5">
        <v>21683</v>
      </c>
      <c r="E98" s="5">
        <v>0</v>
      </c>
      <c r="F98" s="5">
        <v>21683</v>
      </c>
    </row>
    <row r="99" spans="1:6" ht="18" customHeight="1" x14ac:dyDescent="0.2">
      <c r="A99" t="s">
        <v>99</v>
      </c>
      <c r="B99" t="s">
        <v>11</v>
      </c>
      <c r="C99" t="s">
        <v>12</v>
      </c>
      <c r="D99" s="5">
        <v>920</v>
      </c>
      <c r="E99" s="5">
        <v>0</v>
      </c>
      <c r="F99" s="5">
        <v>920</v>
      </c>
    </row>
    <row r="100" spans="1:6" ht="18" customHeight="1" x14ac:dyDescent="0.2">
      <c r="A100" s="3" t="s">
        <v>101</v>
      </c>
      <c r="B100" s="3"/>
      <c r="C100" s="3" t="s">
        <v>102</v>
      </c>
      <c r="D100" s="4">
        <f>+D101</f>
        <v>10000</v>
      </c>
      <c r="E100" s="4">
        <f t="shared" ref="E100:F100" si="6">+E101</f>
        <v>0</v>
      </c>
      <c r="F100" s="4">
        <f t="shared" si="6"/>
        <v>10000</v>
      </c>
    </row>
    <row r="101" spans="1:6" ht="12.75" x14ac:dyDescent="0.2">
      <c r="A101" s="2" t="s">
        <v>103</v>
      </c>
      <c r="B101" s="2"/>
      <c r="C101" s="2" t="s">
        <v>104</v>
      </c>
      <c r="D101" s="8">
        <v>10000</v>
      </c>
      <c r="E101" s="8">
        <v>0</v>
      </c>
      <c r="F101" s="8">
        <v>10000</v>
      </c>
    </row>
    <row r="102" spans="1:6" ht="12.75" x14ac:dyDescent="0.2">
      <c r="A102" s="6" t="s">
        <v>103</v>
      </c>
      <c r="B102" s="6" t="s">
        <v>13</v>
      </c>
      <c r="C102" s="6" t="s">
        <v>14</v>
      </c>
      <c r="D102" s="9">
        <v>10000</v>
      </c>
      <c r="E102" s="9">
        <v>0</v>
      </c>
      <c r="F102" s="9">
        <v>10000</v>
      </c>
    </row>
    <row r="103" spans="1:6" ht="12.75" x14ac:dyDescent="0.2">
      <c r="A103" s="7" t="s">
        <v>103</v>
      </c>
      <c r="B103" s="7" t="s">
        <v>15</v>
      </c>
      <c r="C103" s="7" t="s">
        <v>16</v>
      </c>
      <c r="D103" s="10">
        <v>6000</v>
      </c>
      <c r="E103" s="10">
        <v>0</v>
      </c>
      <c r="F103" s="10">
        <v>6000</v>
      </c>
    </row>
    <row r="104" spans="1:6" ht="12.75" x14ac:dyDescent="0.2">
      <c r="A104" t="s">
        <v>103</v>
      </c>
      <c r="B104" t="s">
        <v>21</v>
      </c>
      <c r="C104" t="s">
        <v>22</v>
      </c>
      <c r="D104" s="5">
        <v>4478</v>
      </c>
      <c r="E104" s="5">
        <v>0</v>
      </c>
      <c r="F104" s="5">
        <v>4478</v>
      </c>
    </row>
    <row r="105" spans="1:6" ht="12.75" x14ac:dyDescent="0.2">
      <c r="A105" t="s">
        <v>103</v>
      </c>
      <c r="B105" t="s">
        <v>27</v>
      </c>
      <c r="C105" t="s">
        <v>28</v>
      </c>
      <c r="D105" s="5">
        <v>1522</v>
      </c>
      <c r="E105" s="5">
        <v>0</v>
      </c>
      <c r="F105" s="5">
        <v>1522</v>
      </c>
    </row>
    <row r="106" spans="1:6" ht="12.75" x14ac:dyDescent="0.2">
      <c r="A106" s="7" t="s">
        <v>103</v>
      </c>
      <c r="B106" s="7" t="s">
        <v>29</v>
      </c>
      <c r="C106" s="7" t="s">
        <v>30</v>
      </c>
      <c r="D106" s="10">
        <v>4000</v>
      </c>
      <c r="E106" s="10">
        <v>0</v>
      </c>
      <c r="F106" s="10">
        <v>4000</v>
      </c>
    </row>
    <row r="107" spans="1:6" ht="12.75" x14ac:dyDescent="0.2">
      <c r="A107" t="s">
        <v>103</v>
      </c>
      <c r="B107" t="s">
        <v>59</v>
      </c>
      <c r="C107" t="s">
        <v>60</v>
      </c>
      <c r="D107" s="5">
        <v>2800</v>
      </c>
      <c r="E107" s="5">
        <v>0</v>
      </c>
      <c r="F107" s="5">
        <v>2800</v>
      </c>
    </row>
    <row r="108" spans="1:6" ht="12.75" x14ac:dyDescent="0.2">
      <c r="A108" t="s">
        <v>103</v>
      </c>
      <c r="B108" t="s">
        <v>61</v>
      </c>
      <c r="C108" t="s">
        <v>62</v>
      </c>
      <c r="D108" s="5">
        <v>1200</v>
      </c>
      <c r="E108" s="5">
        <v>0</v>
      </c>
      <c r="F108" s="5">
        <v>1200</v>
      </c>
    </row>
    <row r="109" spans="1:6" ht="18" customHeight="1" x14ac:dyDescent="0.2">
      <c r="A109" s="3" t="s">
        <v>105</v>
      </c>
      <c r="B109" s="3"/>
      <c r="C109" s="3" t="s">
        <v>106</v>
      </c>
      <c r="D109" s="4">
        <f>+D110+D114+D119+D126+D130+D135+D139+D157+D162+D166+D173+D178</f>
        <v>976994</v>
      </c>
      <c r="E109" s="4">
        <f t="shared" ref="E109:F109" si="7">+E110+E114+E119+E126+E130+E135+E139+E157+E162+E166+E173+E178</f>
        <v>687380</v>
      </c>
      <c r="F109" s="4">
        <f t="shared" si="7"/>
        <v>1664374</v>
      </c>
    </row>
    <row r="110" spans="1:6" ht="12.75" x14ac:dyDescent="0.2">
      <c r="A110" s="2" t="s">
        <v>111</v>
      </c>
      <c r="B110" s="2"/>
      <c r="C110" s="2" t="s">
        <v>112</v>
      </c>
      <c r="D110" s="8">
        <v>320</v>
      </c>
      <c r="E110" s="8">
        <v>0</v>
      </c>
      <c r="F110" s="8">
        <v>320</v>
      </c>
    </row>
    <row r="111" spans="1:6" ht="12.75" x14ac:dyDescent="0.2">
      <c r="A111" s="6" t="s">
        <v>111</v>
      </c>
      <c r="B111" s="6" t="s">
        <v>13</v>
      </c>
      <c r="C111" s="6" t="s">
        <v>14</v>
      </c>
      <c r="D111" s="9">
        <v>320</v>
      </c>
      <c r="E111" s="9">
        <v>0</v>
      </c>
      <c r="F111" s="9">
        <v>320</v>
      </c>
    </row>
    <row r="112" spans="1:6" ht="12.75" x14ac:dyDescent="0.2">
      <c r="A112" s="7" t="s">
        <v>111</v>
      </c>
      <c r="B112" s="7" t="s">
        <v>29</v>
      </c>
      <c r="C112" s="7" t="s">
        <v>30</v>
      </c>
      <c r="D112" s="10">
        <v>320</v>
      </c>
      <c r="E112" s="10">
        <v>0</v>
      </c>
      <c r="F112" s="10">
        <v>320</v>
      </c>
    </row>
    <row r="113" spans="1:7" ht="12.75" x14ac:dyDescent="0.2">
      <c r="A113" t="s">
        <v>111</v>
      </c>
      <c r="B113" t="s">
        <v>31</v>
      </c>
      <c r="C113" t="s">
        <v>32</v>
      </c>
      <c r="D113" s="5">
        <v>320</v>
      </c>
      <c r="E113" s="5">
        <v>0</v>
      </c>
      <c r="F113" s="5">
        <v>320</v>
      </c>
    </row>
    <row r="114" spans="1:7" ht="12.75" x14ac:dyDescent="0.2">
      <c r="A114" s="2" t="s">
        <v>113</v>
      </c>
      <c r="B114" s="2"/>
      <c r="C114" s="2" t="s">
        <v>114</v>
      </c>
      <c r="D114" s="8">
        <v>5800</v>
      </c>
      <c r="E114" s="8">
        <v>0</v>
      </c>
      <c r="F114" s="8">
        <v>5800</v>
      </c>
    </row>
    <row r="115" spans="1:7" ht="12.75" x14ac:dyDescent="0.2">
      <c r="A115" s="6" t="s">
        <v>113</v>
      </c>
      <c r="B115" s="6" t="s">
        <v>13</v>
      </c>
      <c r="C115" s="6" t="s">
        <v>14</v>
      </c>
      <c r="D115" s="9">
        <v>5800</v>
      </c>
      <c r="E115" s="9">
        <v>0</v>
      </c>
      <c r="F115" s="9">
        <v>5800</v>
      </c>
    </row>
    <row r="116" spans="1:7" ht="12.75" x14ac:dyDescent="0.2">
      <c r="A116" s="7" t="s">
        <v>113</v>
      </c>
      <c r="B116" s="7" t="s">
        <v>29</v>
      </c>
      <c r="C116" s="7" t="s">
        <v>30</v>
      </c>
      <c r="D116" s="10">
        <v>5800</v>
      </c>
      <c r="E116" s="10">
        <v>0</v>
      </c>
      <c r="F116" s="10">
        <v>5800</v>
      </c>
    </row>
    <row r="117" spans="1:7" ht="12.75" x14ac:dyDescent="0.2">
      <c r="A117" t="s">
        <v>113</v>
      </c>
      <c r="B117" t="s">
        <v>109</v>
      </c>
      <c r="C117" t="s">
        <v>110</v>
      </c>
      <c r="D117" s="5">
        <v>4800</v>
      </c>
      <c r="E117" s="5">
        <v>0</v>
      </c>
      <c r="F117" s="5">
        <v>4800</v>
      </c>
    </row>
    <row r="118" spans="1:7" ht="12.75" x14ac:dyDescent="0.2">
      <c r="A118" t="s">
        <v>113</v>
      </c>
      <c r="B118" t="s">
        <v>69</v>
      </c>
      <c r="C118" t="s">
        <v>70</v>
      </c>
      <c r="D118" s="5">
        <v>1000</v>
      </c>
      <c r="E118" s="5">
        <v>0</v>
      </c>
      <c r="F118" s="5">
        <v>1000</v>
      </c>
    </row>
    <row r="119" spans="1:7" ht="12.75" x14ac:dyDescent="0.2">
      <c r="A119" s="2" t="s">
        <v>115</v>
      </c>
      <c r="B119" s="2"/>
      <c r="C119" s="2" t="s">
        <v>116</v>
      </c>
      <c r="D119" s="8">
        <v>256685</v>
      </c>
      <c r="E119" s="53">
        <f>+E120+E123</f>
        <v>735300</v>
      </c>
      <c r="F119" s="53">
        <f>+F120+F123</f>
        <v>991985</v>
      </c>
      <c r="G119" s="54"/>
    </row>
    <row r="120" spans="1:7" ht="12.75" x14ac:dyDescent="0.2">
      <c r="A120" s="6" t="s">
        <v>115</v>
      </c>
      <c r="B120" s="6" t="s">
        <v>137</v>
      </c>
      <c r="C120" s="6" t="s">
        <v>138</v>
      </c>
      <c r="D120" s="9">
        <v>0</v>
      </c>
      <c r="E120" s="55">
        <f>+E121</f>
        <v>735300</v>
      </c>
      <c r="F120" s="55">
        <f>+F121</f>
        <v>735300</v>
      </c>
      <c r="G120" s="54"/>
    </row>
    <row r="121" spans="1:7" ht="12.75" x14ac:dyDescent="0.2">
      <c r="A121" s="7" t="s">
        <v>115</v>
      </c>
      <c r="B121" s="7" t="s">
        <v>139</v>
      </c>
      <c r="C121" s="7" t="s">
        <v>140</v>
      </c>
      <c r="D121" s="10">
        <v>0</v>
      </c>
      <c r="E121" s="56">
        <f>+E122</f>
        <v>735300</v>
      </c>
      <c r="F121" s="56">
        <f>+F122</f>
        <v>735300</v>
      </c>
      <c r="G121" s="54"/>
    </row>
    <row r="122" spans="1:7" ht="47.45" customHeight="1" x14ac:dyDescent="0.2">
      <c r="A122" t="s">
        <v>115</v>
      </c>
      <c r="B122" t="s">
        <v>141</v>
      </c>
      <c r="C122" t="s">
        <v>142</v>
      </c>
      <c r="D122" s="5">
        <v>0</v>
      </c>
      <c r="E122" s="31">
        <f>385000+210000+54000+60000+21800+2400+2100</f>
        <v>735300</v>
      </c>
      <c r="F122" s="31">
        <f>SUM(D122:E122)</f>
        <v>735300</v>
      </c>
      <c r="G122" s="54" t="s">
        <v>748</v>
      </c>
    </row>
    <row r="123" spans="1:7" ht="12.75" x14ac:dyDescent="0.2">
      <c r="A123" s="6" t="s">
        <v>115</v>
      </c>
      <c r="B123" s="6" t="s">
        <v>13</v>
      </c>
      <c r="C123" s="6" t="s">
        <v>14</v>
      </c>
      <c r="D123" s="9">
        <v>256685</v>
      </c>
      <c r="E123" s="55">
        <f>+E124</f>
        <v>0</v>
      </c>
      <c r="F123" s="55">
        <f>+F124</f>
        <v>256685</v>
      </c>
      <c r="G123" s="54"/>
    </row>
    <row r="124" spans="1:7" ht="12.75" x14ac:dyDescent="0.2">
      <c r="A124" s="7" t="s">
        <v>115</v>
      </c>
      <c r="B124" s="7" t="s">
        <v>29</v>
      </c>
      <c r="C124" s="7" t="s">
        <v>30</v>
      </c>
      <c r="D124" s="10">
        <v>256685</v>
      </c>
      <c r="E124" s="56">
        <f>SUM(E125)</f>
        <v>0</v>
      </c>
      <c r="F124" s="56">
        <f>SUM(F125)</f>
        <v>256685</v>
      </c>
      <c r="G124" s="54"/>
    </row>
    <row r="125" spans="1:7" ht="16.149999999999999" customHeight="1" x14ac:dyDescent="0.2">
      <c r="A125" t="s">
        <v>115</v>
      </c>
      <c r="B125" t="s">
        <v>109</v>
      </c>
      <c r="C125" t="s">
        <v>110</v>
      </c>
      <c r="D125" s="5">
        <v>256685</v>
      </c>
      <c r="E125" s="31">
        <v>0</v>
      </c>
      <c r="F125" s="31">
        <f>SUM(D125:E125)</f>
        <v>256685</v>
      </c>
      <c r="G125" s="60"/>
    </row>
    <row r="126" spans="1:7" ht="12.75" x14ac:dyDescent="0.2">
      <c r="A126" s="2" t="s">
        <v>117</v>
      </c>
      <c r="B126" s="2"/>
      <c r="C126" s="2" t="s">
        <v>118</v>
      </c>
      <c r="D126" s="8">
        <v>96000</v>
      </c>
      <c r="E126" s="8">
        <v>0</v>
      </c>
      <c r="F126" s="8">
        <v>96000</v>
      </c>
    </row>
    <row r="127" spans="1:7" ht="12.75" x14ac:dyDescent="0.2">
      <c r="A127" s="6" t="s">
        <v>117</v>
      </c>
      <c r="B127" s="6" t="s">
        <v>13</v>
      </c>
      <c r="C127" s="6" t="s">
        <v>14</v>
      </c>
      <c r="D127" s="9">
        <v>96000</v>
      </c>
      <c r="E127" s="9">
        <v>0</v>
      </c>
      <c r="F127" s="9">
        <v>96000</v>
      </c>
    </row>
    <row r="128" spans="1:7" ht="12.75" x14ac:dyDescent="0.2">
      <c r="A128" s="7" t="s">
        <v>117</v>
      </c>
      <c r="B128" s="7" t="s">
        <v>29</v>
      </c>
      <c r="C128" s="7" t="s">
        <v>30</v>
      </c>
      <c r="D128" s="10">
        <v>96000</v>
      </c>
      <c r="E128" s="10">
        <v>0</v>
      </c>
      <c r="F128" s="10">
        <v>96000</v>
      </c>
    </row>
    <row r="129" spans="1:7" ht="12.75" x14ac:dyDescent="0.2">
      <c r="A129" t="s">
        <v>117</v>
      </c>
      <c r="B129" t="s">
        <v>109</v>
      </c>
      <c r="C129" t="s">
        <v>110</v>
      </c>
      <c r="D129" s="5">
        <v>96000</v>
      </c>
      <c r="E129" s="5">
        <v>0</v>
      </c>
      <c r="F129" s="5">
        <v>96000</v>
      </c>
    </row>
    <row r="130" spans="1:7" ht="12.75" x14ac:dyDescent="0.2">
      <c r="A130" s="2" t="s">
        <v>119</v>
      </c>
      <c r="B130" s="2"/>
      <c r="C130" s="2" t="s">
        <v>120</v>
      </c>
      <c r="D130" s="8">
        <v>54300</v>
      </c>
      <c r="E130" s="8">
        <v>0</v>
      </c>
      <c r="F130" s="8">
        <v>54300</v>
      </c>
    </row>
    <row r="131" spans="1:7" ht="12.75" x14ac:dyDescent="0.2">
      <c r="A131" s="6" t="s">
        <v>119</v>
      </c>
      <c r="B131" s="6" t="s">
        <v>13</v>
      </c>
      <c r="C131" s="6" t="s">
        <v>14</v>
      </c>
      <c r="D131" s="9">
        <v>54300</v>
      </c>
      <c r="E131" s="9">
        <v>0</v>
      </c>
      <c r="F131" s="9">
        <v>54300</v>
      </c>
    </row>
    <row r="132" spans="1:7" ht="12.75" x14ac:dyDescent="0.2">
      <c r="A132" s="7" t="s">
        <v>119</v>
      </c>
      <c r="B132" s="7" t="s">
        <v>29</v>
      </c>
      <c r="C132" s="7" t="s">
        <v>30</v>
      </c>
      <c r="D132" s="10">
        <v>54300</v>
      </c>
      <c r="E132" s="10">
        <v>0</v>
      </c>
      <c r="F132" s="10">
        <v>54300</v>
      </c>
    </row>
    <row r="133" spans="1:7" ht="12.75" x14ac:dyDescent="0.2">
      <c r="A133" t="s">
        <v>119</v>
      </c>
      <c r="B133" t="s">
        <v>31</v>
      </c>
      <c r="C133" t="s">
        <v>32</v>
      </c>
      <c r="D133" s="5">
        <v>300</v>
      </c>
      <c r="E133" s="5">
        <v>0</v>
      </c>
      <c r="F133" s="5">
        <v>300</v>
      </c>
    </row>
    <row r="134" spans="1:7" ht="12.75" x14ac:dyDescent="0.2">
      <c r="A134" t="s">
        <v>119</v>
      </c>
      <c r="B134" t="s">
        <v>109</v>
      </c>
      <c r="C134" t="s">
        <v>110</v>
      </c>
      <c r="D134" s="5">
        <v>54000</v>
      </c>
      <c r="E134" s="5">
        <v>0</v>
      </c>
      <c r="F134" s="5">
        <v>54000</v>
      </c>
    </row>
    <row r="135" spans="1:7" ht="12.75" x14ac:dyDescent="0.2">
      <c r="A135" s="2" t="s">
        <v>121</v>
      </c>
      <c r="B135" s="2"/>
      <c r="C135" s="2" t="s">
        <v>122</v>
      </c>
      <c r="D135" s="8">
        <v>200000</v>
      </c>
      <c r="E135" s="8">
        <f t="shared" ref="E135:F137" si="8">+E136</f>
        <v>-50000</v>
      </c>
      <c r="F135" s="8">
        <f t="shared" si="8"/>
        <v>150000</v>
      </c>
    </row>
    <row r="136" spans="1:7" ht="12.75" x14ac:dyDescent="0.2">
      <c r="A136" s="6" t="s">
        <v>121</v>
      </c>
      <c r="B136" s="6" t="s">
        <v>3</v>
      </c>
      <c r="C136" s="6" t="s">
        <v>4</v>
      </c>
      <c r="D136" s="9">
        <v>200000</v>
      </c>
      <c r="E136" s="9">
        <f t="shared" si="8"/>
        <v>-50000</v>
      </c>
      <c r="F136" s="9">
        <f t="shared" si="8"/>
        <v>150000</v>
      </c>
    </row>
    <row r="137" spans="1:7" ht="12.75" x14ac:dyDescent="0.2">
      <c r="A137" s="7" t="s">
        <v>121</v>
      </c>
      <c r="B137" s="7" t="s">
        <v>5</v>
      </c>
      <c r="C137" s="7" t="s">
        <v>6</v>
      </c>
      <c r="D137" s="10">
        <v>200000</v>
      </c>
      <c r="E137" s="10">
        <f t="shared" si="8"/>
        <v>-50000</v>
      </c>
      <c r="F137" s="10">
        <f t="shared" si="8"/>
        <v>150000</v>
      </c>
    </row>
    <row r="138" spans="1:7" ht="12.75" x14ac:dyDescent="0.2">
      <c r="A138" t="s">
        <v>121</v>
      </c>
      <c r="B138" t="s">
        <v>7</v>
      </c>
      <c r="C138" t="s">
        <v>8</v>
      </c>
      <c r="D138" s="5">
        <v>200000</v>
      </c>
      <c r="E138" s="5">
        <v>-50000</v>
      </c>
      <c r="F138" s="5">
        <f>SUM(D138:E138)</f>
        <v>150000</v>
      </c>
      <c r="G138" s="36" t="s">
        <v>745</v>
      </c>
    </row>
    <row r="139" spans="1:7" ht="12.75" x14ac:dyDescent="0.2">
      <c r="A139" s="2" t="s">
        <v>123</v>
      </c>
      <c r="B139" s="2"/>
      <c r="C139" s="2" t="s">
        <v>124</v>
      </c>
      <c r="D139" s="8">
        <v>32502</v>
      </c>
      <c r="E139" s="8">
        <v>2080</v>
      </c>
      <c r="F139" s="8">
        <v>34582</v>
      </c>
    </row>
    <row r="140" spans="1:7" ht="12.75" x14ac:dyDescent="0.2">
      <c r="A140" s="6" t="s">
        <v>123</v>
      </c>
      <c r="B140" s="6" t="s">
        <v>13</v>
      </c>
      <c r="C140" s="6" t="s">
        <v>14</v>
      </c>
      <c r="D140" s="9">
        <v>32502</v>
      </c>
      <c r="E140" s="9">
        <v>2080</v>
      </c>
      <c r="F140" s="9">
        <v>34582</v>
      </c>
    </row>
    <row r="141" spans="1:7" ht="12.75" x14ac:dyDescent="0.2">
      <c r="A141" s="7" t="s">
        <v>123</v>
      </c>
      <c r="B141" s="7" t="s">
        <v>15</v>
      </c>
      <c r="C141" s="7" t="s">
        <v>16</v>
      </c>
      <c r="D141" s="10">
        <v>19382</v>
      </c>
      <c r="E141" s="10">
        <v>1080</v>
      </c>
      <c r="F141" s="10">
        <v>20462</v>
      </c>
    </row>
    <row r="142" spans="1:7" ht="12.75" x14ac:dyDescent="0.2">
      <c r="A142" t="s">
        <v>123</v>
      </c>
      <c r="B142" t="s">
        <v>21</v>
      </c>
      <c r="C142" t="s">
        <v>22</v>
      </c>
      <c r="D142" s="5">
        <v>14449</v>
      </c>
      <c r="E142" s="5">
        <v>800</v>
      </c>
      <c r="F142" s="5">
        <v>15249</v>
      </c>
      <c r="G142" s="37" t="s">
        <v>626</v>
      </c>
    </row>
    <row r="143" spans="1:7" ht="12.75" x14ac:dyDescent="0.2">
      <c r="A143" t="s">
        <v>123</v>
      </c>
      <c r="B143" t="s">
        <v>27</v>
      </c>
      <c r="C143" t="s">
        <v>28</v>
      </c>
      <c r="D143" s="5">
        <v>4933</v>
      </c>
      <c r="E143" s="5">
        <v>280</v>
      </c>
      <c r="F143" s="5">
        <v>5213</v>
      </c>
    </row>
    <row r="144" spans="1:7" ht="12.75" x14ac:dyDescent="0.2">
      <c r="A144" s="7" t="s">
        <v>123</v>
      </c>
      <c r="B144" s="7" t="s">
        <v>29</v>
      </c>
      <c r="C144" s="7" t="s">
        <v>30</v>
      </c>
      <c r="D144" s="10">
        <v>13120</v>
      </c>
      <c r="E144" s="10">
        <v>1000</v>
      </c>
      <c r="F144" s="10">
        <v>14120</v>
      </c>
    </row>
    <row r="145" spans="1:7" ht="12.75" x14ac:dyDescent="0.2">
      <c r="A145" t="s">
        <v>123</v>
      </c>
      <c r="B145" t="s">
        <v>31</v>
      </c>
      <c r="C145" t="s">
        <v>32</v>
      </c>
      <c r="D145" s="5">
        <v>3500</v>
      </c>
      <c r="E145" s="5">
        <v>0</v>
      </c>
      <c r="F145" s="5">
        <v>3500</v>
      </c>
    </row>
    <row r="146" spans="1:7" ht="12.75" x14ac:dyDescent="0.2">
      <c r="A146" t="s">
        <v>123</v>
      </c>
      <c r="B146" t="s">
        <v>35</v>
      </c>
      <c r="C146" t="s">
        <v>36</v>
      </c>
      <c r="D146" s="5">
        <v>150</v>
      </c>
      <c r="E146" s="5">
        <v>0</v>
      </c>
      <c r="F146" s="5">
        <v>150</v>
      </c>
    </row>
    <row r="147" spans="1:7" ht="12.75" x14ac:dyDescent="0.2">
      <c r="A147" s="14" t="s">
        <v>123</v>
      </c>
      <c r="B147" s="14" t="s">
        <v>39</v>
      </c>
      <c r="C147" s="14" t="s">
        <v>40</v>
      </c>
      <c r="D147" s="15">
        <v>8800</v>
      </c>
      <c r="E147" s="15">
        <v>0</v>
      </c>
      <c r="F147" s="15">
        <v>8800</v>
      </c>
    </row>
    <row r="148" spans="1:7" ht="12.75" x14ac:dyDescent="0.2">
      <c r="A148" s="28" t="s">
        <v>123</v>
      </c>
      <c r="B148" s="28" t="s">
        <v>41</v>
      </c>
      <c r="C148" s="28" t="s">
        <v>42</v>
      </c>
      <c r="D148" s="29">
        <v>1500</v>
      </c>
      <c r="E148" s="29">
        <v>0</v>
      </c>
      <c r="F148" s="29">
        <v>1500</v>
      </c>
    </row>
    <row r="149" spans="1:7" ht="12.75" x14ac:dyDescent="0.2">
      <c r="A149" s="28" t="s">
        <v>123</v>
      </c>
      <c r="B149" s="28" t="s">
        <v>43</v>
      </c>
      <c r="C149" s="28" t="s">
        <v>44</v>
      </c>
      <c r="D149" s="29">
        <v>800</v>
      </c>
      <c r="E149" s="29">
        <v>0</v>
      </c>
      <c r="F149" s="29">
        <v>800</v>
      </c>
    </row>
    <row r="150" spans="1:7" ht="12.75" x14ac:dyDescent="0.2">
      <c r="A150" s="28" t="s">
        <v>123</v>
      </c>
      <c r="B150" s="28" t="s">
        <v>45</v>
      </c>
      <c r="C150" s="28" t="s">
        <v>46</v>
      </c>
      <c r="D150" s="29">
        <v>40</v>
      </c>
      <c r="E150" s="29">
        <v>0</v>
      </c>
      <c r="F150" s="29">
        <v>40</v>
      </c>
    </row>
    <row r="151" spans="1:7" ht="12.75" x14ac:dyDescent="0.2">
      <c r="A151" s="28" t="s">
        <v>123</v>
      </c>
      <c r="B151" s="28" t="s">
        <v>49</v>
      </c>
      <c r="C151" s="28" t="s">
        <v>50</v>
      </c>
      <c r="D151" s="29">
        <v>460</v>
      </c>
      <c r="E151" s="29">
        <v>0</v>
      </c>
      <c r="F151" s="29">
        <v>460</v>
      </c>
    </row>
    <row r="152" spans="1:7" ht="12.75" x14ac:dyDescent="0.2">
      <c r="A152" s="28" t="s">
        <v>123</v>
      </c>
      <c r="B152" s="28" t="s">
        <v>51</v>
      </c>
      <c r="C152" s="28" t="s">
        <v>52</v>
      </c>
      <c r="D152" s="29">
        <v>300</v>
      </c>
      <c r="E152" s="29">
        <v>0</v>
      </c>
      <c r="F152" s="29">
        <v>300</v>
      </c>
    </row>
    <row r="153" spans="1:7" ht="12.75" x14ac:dyDescent="0.2">
      <c r="A153" s="28" t="s">
        <v>123</v>
      </c>
      <c r="B153" s="28" t="s">
        <v>107</v>
      </c>
      <c r="C153" s="28" t="s">
        <v>108</v>
      </c>
      <c r="D153" s="29">
        <v>5700</v>
      </c>
      <c r="E153" s="29">
        <v>0</v>
      </c>
      <c r="F153" s="29">
        <v>5700</v>
      </c>
    </row>
    <row r="154" spans="1:7" ht="12.75" x14ac:dyDescent="0.2">
      <c r="A154" t="s">
        <v>123</v>
      </c>
      <c r="B154" t="s">
        <v>59</v>
      </c>
      <c r="C154" t="s">
        <v>60</v>
      </c>
      <c r="D154" s="5">
        <v>170</v>
      </c>
      <c r="E154" s="5">
        <v>0</v>
      </c>
      <c r="F154" s="5">
        <v>170</v>
      </c>
    </row>
    <row r="155" spans="1:7" ht="12.75" x14ac:dyDescent="0.2">
      <c r="A155" t="s">
        <v>123</v>
      </c>
      <c r="B155" t="s">
        <v>61</v>
      </c>
      <c r="C155" t="s">
        <v>62</v>
      </c>
      <c r="D155" s="5">
        <v>200</v>
      </c>
      <c r="E155" s="5">
        <v>0</v>
      </c>
      <c r="F155" s="5">
        <v>200</v>
      </c>
    </row>
    <row r="156" spans="1:7" ht="22.5" x14ac:dyDescent="0.2">
      <c r="A156" t="s">
        <v>123</v>
      </c>
      <c r="B156" t="s">
        <v>65</v>
      </c>
      <c r="C156" t="s">
        <v>66</v>
      </c>
      <c r="D156" s="5">
        <v>300</v>
      </c>
      <c r="E156" s="5">
        <v>1000</v>
      </c>
      <c r="F156" s="5">
        <v>1300</v>
      </c>
      <c r="G156" s="37" t="s">
        <v>627</v>
      </c>
    </row>
    <row r="157" spans="1:7" ht="12.75" x14ac:dyDescent="0.2">
      <c r="A157" s="2" t="s">
        <v>125</v>
      </c>
      <c r="B157" s="2"/>
      <c r="C157" s="2" t="s">
        <v>126</v>
      </c>
      <c r="D157" s="8">
        <v>23400</v>
      </c>
      <c r="E157" s="8">
        <v>0</v>
      </c>
      <c r="F157" s="8">
        <v>23400</v>
      </c>
    </row>
    <row r="158" spans="1:7" ht="12.75" x14ac:dyDescent="0.2">
      <c r="A158" s="6" t="s">
        <v>125</v>
      </c>
      <c r="B158" s="6" t="s">
        <v>13</v>
      </c>
      <c r="C158" s="6" t="s">
        <v>14</v>
      </c>
      <c r="D158" s="9">
        <v>23400</v>
      </c>
      <c r="E158" s="9">
        <v>0</v>
      </c>
      <c r="F158" s="9">
        <v>23400</v>
      </c>
    </row>
    <row r="159" spans="1:7" ht="12.75" x14ac:dyDescent="0.2">
      <c r="A159" s="7" t="s">
        <v>125</v>
      </c>
      <c r="B159" s="7" t="s">
        <v>29</v>
      </c>
      <c r="C159" s="7" t="s">
        <v>30</v>
      </c>
      <c r="D159" s="10">
        <v>23400</v>
      </c>
      <c r="E159" s="10">
        <v>0</v>
      </c>
      <c r="F159" s="10">
        <v>23400</v>
      </c>
    </row>
    <row r="160" spans="1:7" ht="12.75" x14ac:dyDescent="0.2">
      <c r="A160" t="s">
        <v>125</v>
      </c>
      <c r="B160" t="s">
        <v>31</v>
      </c>
      <c r="C160" t="s">
        <v>32</v>
      </c>
      <c r="D160" s="5">
        <v>6000</v>
      </c>
      <c r="E160" s="5">
        <v>0</v>
      </c>
      <c r="F160" s="5">
        <v>6000</v>
      </c>
    </row>
    <row r="161" spans="1:6" ht="12.75" x14ac:dyDescent="0.2">
      <c r="A161" t="s">
        <v>125</v>
      </c>
      <c r="B161" t="s">
        <v>65</v>
      </c>
      <c r="C161" t="s">
        <v>66</v>
      </c>
      <c r="D161" s="5">
        <v>17400</v>
      </c>
      <c r="E161" s="5">
        <v>0</v>
      </c>
      <c r="F161" s="5">
        <v>17400</v>
      </c>
    </row>
    <row r="162" spans="1:6" ht="12.75" x14ac:dyDescent="0.2">
      <c r="A162" s="2" t="s">
        <v>127</v>
      </c>
      <c r="B162" s="2"/>
      <c r="C162" s="2" t="s">
        <v>128</v>
      </c>
      <c r="D162" s="8">
        <v>9000</v>
      </c>
      <c r="E162" s="8">
        <v>0</v>
      </c>
      <c r="F162" s="8">
        <v>9000</v>
      </c>
    </row>
    <row r="163" spans="1:6" ht="12.75" x14ac:dyDescent="0.2">
      <c r="A163" s="6" t="s">
        <v>127</v>
      </c>
      <c r="B163" s="6" t="s">
        <v>13</v>
      </c>
      <c r="C163" s="6" t="s">
        <v>14</v>
      </c>
      <c r="D163" s="9">
        <v>9000</v>
      </c>
      <c r="E163" s="9">
        <v>0</v>
      </c>
      <c r="F163" s="9">
        <v>9000</v>
      </c>
    </row>
    <row r="164" spans="1:6" ht="12.75" x14ac:dyDescent="0.2">
      <c r="A164" s="7" t="s">
        <v>127</v>
      </c>
      <c r="B164" s="7" t="s">
        <v>29</v>
      </c>
      <c r="C164" s="7" t="s">
        <v>30</v>
      </c>
      <c r="D164" s="10">
        <v>9000</v>
      </c>
      <c r="E164" s="10">
        <v>0</v>
      </c>
      <c r="F164" s="10">
        <v>9000</v>
      </c>
    </row>
    <row r="165" spans="1:6" ht="12.75" x14ac:dyDescent="0.2">
      <c r="A165" t="s">
        <v>127</v>
      </c>
      <c r="B165" t="s">
        <v>31</v>
      </c>
      <c r="C165" t="s">
        <v>32</v>
      </c>
      <c r="D165" s="5">
        <v>9000</v>
      </c>
      <c r="E165" s="5">
        <v>0</v>
      </c>
      <c r="F165" s="5">
        <v>9000</v>
      </c>
    </row>
    <row r="166" spans="1:6" ht="12.75" x14ac:dyDescent="0.2">
      <c r="A166" s="2" t="s">
        <v>129</v>
      </c>
      <c r="B166" s="2"/>
      <c r="C166" s="2" t="s">
        <v>130</v>
      </c>
      <c r="D166" s="8">
        <v>68420</v>
      </c>
      <c r="E166" s="8">
        <v>0</v>
      </c>
      <c r="F166" s="8">
        <v>68420</v>
      </c>
    </row>
    <row r="167" spans="1:6" ht="12.75" x14ac:dyDescent="0.2">
      <c r="A167" s="6" t="s">
        <v>129</v>
      </c>
      <c r="B167" s="6" t="s">
        <v>13</v>
      </c>
      <c r="C167" s="6" t="s">
        <v>14</v>
      </c>
      <c r="D167" s="9">
        <v>68420</v>
      </c>
      <c r="E167" s="9">
        <v>0</v>
      </c>
      <c r="F167" s="9">
        <v>68420</v>
      </c>
    </row>
    <row r="168" spans="1:6" ht="12.75" x14ac:dyDescent="0.2">
      <c r="A168" s="7" t="s">
        <v>129</v>
      </c>
      <c r="B168" s="7" t="s">
        <v>29</v>
      </c>
      <c r="C168" s="7" t="s">
        <v>30</v>
      </c>
      <c r="D168" s="10">
        <v>68420</v>
      </c>
      <c r="E168" s="10">
        <v>0</v>
      </c>
      <c r="F168" s="10">
        <v>68420</v>
      </c>
    </row>
    <row r="169" spans="1:6" ht="12.75" x14ac:dyDescent="0.2">
      <c r="A169" t="s">
        <v>129</v>
      </c>
      <c r="B169" t="s">
        <v>31</v>
      </c>
      <c r="C169" t="s">
        <v>32</v>
      </c>
      <c r="D169" s="5">
        <v>800</v>
      </c>
      <c r="E169" s="5">
        <v>0</v>
      </c>
      <c r="F169" s="5">
        <v>800</v>
      </c>
    </row>
    <row r="170" spans="1:6" ht="12.75" x14ac:dyDescent="0.2">
      <c r="A170" t="s">
        <v>129</v>
      </c>
      <c r="B170" t="s">
        <v>109</v>
      </c>
      <c r="C170" t="s">
        <v>110</v>
      </c>
      <c r="D170" s="5">
        <v>2000</v>
      </c>
      <c r="E170" s="5">
        <v>0</v>
      </c>
      <c r="F170" s="5">
        <v>2000</v>
      </c>
    </row>
    <row r="171" spans="1:6" ht="12.75" x14ac:dyDescent="0.2">
      <c r="A171" t="s">
        <v>129</v>
      </c>
      <c r="B171" t="s">
        <v>59</v>
      </c>
      <c r="C171" t="s">
        <v>60</v>
      </c>
      <c r="D171" s="5">
        <v>720</v>
      </c>
      <c r="E171" s="5">
        <v>0</v>
      </c>
      <c r="F171" s="5">
        <v>720</v>
      </c>
    </row>
    <row r="172" spans="1:6" ht="12.75" x14ac:dyDescent="0.2">
      <c r="A172" t="s">
        <v>129</v>
      </c>
      <c r="B172" t="s">
        <v>69</v>
      </c>
      <c r="C172" t="s">
        <v>70</v>
      </c>
      <c r="D172" s="5">
        <v>64900</v>
      </c>
      <c r="E172" s="5">
        <v>0</v>
      </c>
      <c r="F172" s="5">
        <v>64900</v>
      </c>
    </row>
    <row r="173" spans="1:6" ht="12.75" x14ac:dyDescent="0.2">
      <c r="A173" s="2" t="s">
        <v>131</v>
      </c>
      <c r="B173" s="2"/>
      <c r="C173" s="2" t="s">
        <v>132</v>
      </c>
      <c r="D173" s="8">
        <v>23000</v>
      </c>
      <c r="E173" s="8">
        <v>0</v>
      </c>
      <c r="F173" s="8">
        <v>23000</v>
      </c>
    </row>
    <row r="174" spans="1:6" ht="12.75" x14ac:dyDescent="0.2">
      <c r="A174" s="6" t="s">
        <v>131</v>
      </c>
      <c r="B174" s="6" t="s">
        <v>13</v>
      </c>
      <c r="C174" s="6" t="s">
        <v>14</v>
      </c>
      <c r="D174" s="9">
        <v>23000</v>
      </c>
      <c r="E174" s="9">
        <v>0</v>
      </c>
      <c r="F174" s="9">
        <v>23000</v>
      </c>
    </row>
    <row r="175" spans="1:6" ht="12.75" x14ac:dyDescent="0.2">
      <c r="A175" s="7" t="s">
        <v>131</v>
      </c>
      <c r="B175" s="7" t="s">
        <v>29</v>
      </c>
      <c r="C175" s="7" t="s">
        <v>30</v>
      </c>
      <c r="D175" s="10">
        <v>23000</v>
      </c>
      <c r="E175" s="10">
        <v>0</v>
      </c>
      <c r="F175" s="10">
        <v>23000</v>
      </c>
    </row>
    <row r="176" spans="1:6" ht="12.75" x14ac:dyDescent="0.2">
      <c r="A176" t="s">
        <v>131</v>
      </c>
      <c r="B176" t="s">
        <v>61</v>
      </c>
      <c r="C176" t="s">
        <v>62</v>
      </c>
      <c r="D176" s="5">
        <v>20000</v>
      </c>
      <c r="E176" s="5">
        <v>0</v>
      </c>
      <c r="F176" s="5">
        <v>20000</v>
      </c>
    </row>
    <row r="177" spans="1:6" ht="12.75" x14ac:dyDescent="0.2">
      <c r="A177" t="s">
        <v>131</v>
      </c>
      <c r="B177" t="s">
        <v>67</v>
      </c>
      <c r="C177" t="s">
        <v>68</v>
      </c>
      <c r="D177" s="5">
        <v>3000</v>
      </c>
      <c r="E177" s="5">
        <v>0</v>
      </c>
      <c r="F177" s="5">
        <v>3000</v>
      </c>
    </row>
    <row r="178" spans="1:6" ht="12.75" x14ac:dyDescent="0.2">
      <c r="A178" s="2" t="s">
        <v>133</v>
      </c>
      <c r="B178" s="2"/>
      <c r="C178" s="2" t="s">
        <v>134</v>
      </c>
      <c r="D178" s="8">
        <v>207567</v>
      </c>
      <c r="E178" s="8">
        <v>0</v>
      </c>
      <c r="F178" s="8">
        <v>207567</v>
      </c>
    </row>
    <row r="179" spans="1:6" ht="12.75" x14ac:dyDescent="0.2">
      <c r="A179" s="6" t="s">
        <v>133</v>
      </c>
      <c r="B179" s="6" t="s">
        <v>13</v>
      </c>
      <c r="C179" s="6" t="s">
        <v>14</v>
      </c>
      <c r="D179" s="9">
        <v>207567</v>
      </c>
      <c r="E179" s="9">
        <v>0</v>
      </c>
      <c r="F179" s="9">
        <v>207567</v>
      </c>
    </row>
    <row r="180" spans="1:6" ht="12.75" x14ac:dyDescent="0.2">
      <c r="A180" s="7" t="s">
        <v>133</v>
      </c>
      <c r="B180" s="7" t="s">
        <v>15</v>
      </c>
      <c r="C180" s="7" t="s">
        <v>16</v>
      </c>
      <c r="D180" s="10">
        <v>207567</v>
      </c>
      <c r="E180" s="10">
        <v>0</v>
      </c>
      <c r="F180" s="10">
        <v>207567</v>
      </c>
    </row>
    <row r="181" spans="1:6" ht="12.75" x14ac:dyDescent="0.2">
      <c r="A181" t="s">
        <v>133</v>
      </c>
      <c r="B181" t="s">
        <v>19</v>
      </c>
      <c r="C181" t="s">
        <v>20</v>
      </c>
      <c r="D181" s="5">
        <v>112695</v>
      </c>
      <c r="E181" s="5">
        <v>0</v>
      </c>
      <c r="F181" s="5">
        <v>112695</v>
      </c>
    </row>
    <row r="182" spans="1:6" ht="12.75" x14ac:dyDescent="0.2">
      <c r="A182" t="s">
        <v>133</v>
      </c>
      <c r="B182" t="s">
        <v>21</v>
      </c>
      <c r="C182" t="s">
        <v>22</v>
      </c>
      <c r="D182" s="5">
        <v>41847</v>
      </c>
      <c r="E182" s="5">
        <v>0</v>
      </c>
      <c r="F182" s="5">
        <v>41847</v>
      </c>
    </row>
    <row r="183" spans="1:6" ht="12.75" x14ac:dyDescent="0.2">
      <c r="A183" t="s">
        <v>133</v>
      </c>
      <c r="B183" t="s">
        <v>27</v>
      </c>
      <c r="C183" t="s">
        <v>28</v>
      </c>
      <c r="D183" s="5">
        <v>53025</v>
      </c>
      <c r="E183" s="5">
        <v>0</v>
      </c>
      <c r="F183" s="5">
        <v>53025</v>
      </c>
    </row>
    <row r="184" spans="1:6" ht="18" customHeight="1" x14ac:dyDescent="0.2">
      <c r="A184" s="3" t="s">
        <v>135</v>
      </c>
      <c r="B184" s="3"/>
      <c r="C184" s="3" t="s">
        <v>136</v>
      </c>
      <c r="D184" s="4">
        <f>+D185+D190+D195</f>
        <v>271100</v>
      </c>
      <c r="E184" s="4">
        <f t="shared" ref="E184:F184" si="9">+E185+E190+E195</f>
        <v>26368</v>
      </c>
      <c r="F184" s="4">
        <f t="shared" si="9"/>
        <v>297468</v>
      </c>
    </row>
    <row r="185" spans="1:6" ht="12.75" x14ac:dyDescent="0.2">
      <c r="A185" s="2" t="s">
        <v>143</v>
      </c>
      <c r="B185" s="2"/>
      <c r="C185" s="2" t="s">
        <v>144</v>
      </c>
      <c r="D185" s="8">
        <v>12000</v>
      </c>
      <c r="E185" s="8">
        <v>0</v>
      </c>
      <c r="F185" s="8">
        <v>12000</v>
      </c>
    </row>
    <row r="186" spans="1:6" ht="12.75" x14ac:dyDescent="0.2">
      <c r="A186" s="6" t="s">
        <v>143</v>
      </c>
      <c r="B186" s="6" t="s">
        <v>13</v>
      </c>
      <c r="C186" s="6" t="s">
        <v>14</v>
      </c>
      <c r="D186" s="9">
        <v>12000</v>
      </c>
      <c r="E186" s="9">
        <v>0</v>
      </c>
      <c r="F186" s="9">
        <v>12000</v>
      </c>
    </row>
    <row r="187" spans="1:6" ht="12.75" x14ac:dyDescent="0.2">
      <c r="A187" s="7" t="s">
        <v>143</v>
      </c>
      <c r="B187" s="7" t="s">
        <v>29</v>
      </c>
      <c r="C187" s="7" t="s">
        <v>30</v>
      </c>
      <c r="D187" s="10">
        <v>12000</v>
      </c>
      <c r="E187" s="10">
        <v>0</v>
      </c>
      <c r="F187" s="10">
        <v>12000</v>
      </c>
    </row>
    <row r="188" spans="1:6" ht="12.75" x14ac:dyDescent="0.2">
      <c r="A188" t="s">
        <v>143</v>
      </c>
      <c r="B188" t="s">
        <v>31</v>
      </c>
      <c r="C188" t="s">
        <v>32</v>
      </c>
      <c r="D188" s="5">
        <v>100</v>
      </c>
      <c r="E188" s="5">
        <v>0</v>
      </c>
      <c r="F188" s="5">
        <v>100</v>
      </c>
    </row>
    <row r="189" spans="1:6" ht="12.75" x14ac:dyDescent="0.2">
      <c r="A189" t="s">
        <v>143</v>
      </c>
      <c r="B189" t="s">
        <v>109</v>
      </c>
      <c r="C189" t="s">
        <v>110</v>
      </c>
      <c r="D189" s="5">
        <v>11900</v>
      </c>
      <c r="E189" s="5">
        <v>0</v>
      </c>
      <c r="F189" s="5">
        <v>11900</v>
      </c>
    </row>
    <row r="190" spans="1:6" ht="12.75" x14ac:dyDescent="0.2">
      <c r="A190" s="2" t="s">
        <v>145</v>
      </c>
      <c r="B190" s="2"/>
      <c r="C190" s="2" t="s">
        <v>146</v>
      </c>
      <c r="D190" s="8">
        <v>31000</v>
      </c>
      <c r="E190" s="8">
        <v>0</v>
      </c>
      <c r="F190" s="8">
        <v>31000</v>
      </c>
    </row>
    <row r="191" spans="1:6" ht="12.75" x14ac:dyDescent="0.2">
      <c r="A191" s="6" t="s">
        <v>145</v>
      </c>
      <c r="B191" s="6" t="s">
        <v>13</v>
      </c>
      <c r="C191" s="6" t="s">
        <v>14</v>
      </c>
      <c r="D191" s="9">
        <v>31000</v>
      </c>
      <c r="E191" s="9">
        <v>0</v>
      </c>
      <c r="F191" s="9">
        <v>31000</v>
      </c>
    </row>
    <row r="192" spans="1:6" ht="12.75" x14ac:dyDescent="0.2">
      <c r="A192" s="7" t="s">
        <v>145</v>
      </c>
      <c r="B192" s="7" t="s">
        <v>29</v>
      </c>
      <c r="C192" s="7" t="s">
        <v>30</v>
      </c>
      <c r="D192" s="10">
        <v>31000</v>
      </c>
      <c r="E192" s="10">
        <v>0</v>
      </c>
      <c r="F192" s="10">
        <v>31000</v>
      </c>
    </row>
    <row r="193" spans="1:7" ht="12.75" x14ac:dyDescent="0.2">
      <c r="A193" t="s">
        <v>145</v>
      </c>
      <c r="B193" t="s">
        <v>109</v>
      </c>
      <c r="C193" t="s">
        <v>110</v>
      </c>
      <c r="D193" s="5">
        <v>27000</v>
      </c>
      <c r="E193" s="5">
        <v>0</v>
      </c>
      <c r="F193" s="5">
        <v>27000</v>
      </c>
    </row>
    <row r="194" spans="1:7" ht="12.75" x14ac:dyDescent="0.2">
      <c r="A194" t="s">
        <v>145</v>
      </c>
      <c r="B194" t="s">
        <v>69</v>
      </c>
      <c r="C194" t="s">
        <v>70</v>
      </c>
      <c r="D194" s="5">
        <v>4000</v>
      </c>
      <c r="E194" s="5">
        <v>0</v>
      </c>
      <c r="F194" s="5">
        <v>4000</v>
      </c>
    </row>
    <row r="195" spans="1:7" ht="12.75" x14ac:dyDescent="0.2">
      <c r="A195" s="2" t="s">
        <v>147</v>
      </c>
      <c r="B195" s="2"/>
      <c r="C195" s="2" t="s">
        <v>148</v>
      </c>
      <c r="D195" s="8">
        <v>228100</v>
      </c>
      <c r="E195" s="8">
        <f>+E196+E199</f>
        <v>26368</v>
      </c>
      <c r="F195" s="8">
        <f>+F196+F199</f>
        <v>254468</v>
      </c>
    </row>
    <row r="196" spans="1:7" ht="12.75" x14ac:dyDescent="0.2">
      <c r="A196" s="6" t="s">
        <v>147</v>
      </c>
      <c r="B196" s="6" t="s">
        <v>137</v>
      </c>
      <c r="C196" s="6" t="s">
        <v>138</v>
      </c>
      <c r="D196" s="9">
        <f t="shared" ref="D196:E197" si="10">+D197</f>
        <v>40000</v>
      </c>
      <c r="E196" s="9">
        <f t="shared" si="10"/>
        <v>0</v>
      </c>
      <c r="F196" s="9">
        <f>+F197</f>
        <v>40000</v>
      </c>
    </row>
    <row r="197" spans="1:7" ht="12.75" x14ac:dyDescent="0.2">
      <c r="A197" s="7" t="s">
        <v>147</v>
      </c>
      <c r="B197" s="7" t="s">
        <v>139</v>
      </c>
      <c r="C197" s="7" t="s">
        <v>140</v>
      </c>
      <c r="D197" s="10">
        <f t="shared" si="10"/>
        <v>40000</v>
      </c>
      <c r="E197" s="10">
        <f t="shared" si="10"/>
        <v>0</v>
      </c>
      <c r="F197" s="10">
        <f>+F198</f>
        <v>40000</v>
      </c>
    </row>
    <row r="198" spans="1:7" ht="12.75" x14ac:dyDescent="0.2">
      <c r="A198" t="s">
        <v>147</v>
      </c>
      <c r="B198" t="s">
        <v>141</v>
      </c>
      <c r="C198" t="s">
        <v>142</v>
      </c>
      <c r="D198" s="5">
        <v>40000</v>
      </c>
      <c r="E198" s="5">
        <v>0</v>
      </c>
      <c r="F198" s="5">
        <f>+E198+D198</f>
        <v>40000</v>
      </c>
    </row>
    <row r="199" spans="1:7" ht="12.75" x14ac:dyDescent="0.2">
      <c r="A199" s="6" t="s">
        <v>147</v>
      </c>
      <c r="B199" s="6" t="s">
        <v>13</v>
      </c>
      <c r="C199" s="6" t="s">
        <v>14</v>
      </c>
      <c r="D199" s="9">
        <f t="shared" ref="D199:E199" si="11">+D200</f>
        <v>188100</v>
      </c>
      <c r="E199" s="9">
        <f t="shared" si="11"/>
        <v>26368</v>
      </c>
      <c r="F199" s="9">
        <f>+F200</f>
        <v>214468</v>
      </c>
    </row>
    <row r="200" spans="1:7" ht="12.75" x14ac:dyDescent="0.2">
      <c r="A200" s="7" t="s">
        <v>147</v>
      </c>
      <c r="B200" s="7" t="s">
        <v>29</v>
      </c>
      <c r="C200" s="7" t="s">
        <v>30</v>
      </c>
      <c r="D200" s="10">
        <f t="shared" ref="D200:E200" si="12">SUM(D201:D204)</f>
        <v>188100</v>
      </c>
      <c r="E200" s="10">
        <f t="shared" si="12"/>
        <v>26368</v>
      </c>
      <c r="F200" s="10">
        <f>SUM(F201:F204)</f>
        <v>214468</v>
      </c>
    </row>
    <row r="201" spans="1:7" ht="12.75" x14ac:dyDescent="0.2">
      <c r="A201" t="s">
        <v>147</v>
      </c>
      <c r="B201" t="s">
        <v>31</v>
      </c>
      <c r="C201" t="s">
        <v>32</v>
      </c>
      <c r="D201" s="5">
        <v>500</v>
      </c>
      <c r="E201" s="5">
        <v>0</v>
      </c>
      <c r="F201" s="5">
        <f>SUM(D201:E201)</f>
        <v>500</v>
      </c>
    </row>
    <row r="202" spans="1:7" ht="60" customHeight="1" x14ac:dyDescent="0.2">
      <c r="A202" t="s">
        <v>147</v>
      </c>
      <c r="B202" t="s">
        <v>109</v>
      </c>
      <c r="C202" t="s">
        <v>110</v>
      </c>
      <c r="D202" s="5">
        <v>178600</v>
      </c>
      <c r="E202" s="5">
        <f>16568+9800</f>
        <v>26368</v>
      </c>
      <c r="F202" s="5">
        <f>SUM(D202:E202)</f>
        <v>204968</v>
      </c>
      <c r="G202" s="37" t="s">
        <v>725</v>
      </c>
    </row>
    <row r="203" spans="1:7" ht="12.75" x14ac:dyDescent="0.2">
      <c r="A203" t="s">
        <v>147</v>
      </c>
      <c r="B203" t="s">
        <v>61</v>
      </c>
      <c r="C203" t="s">
        <v>62</v>
      </c>
      <c r="D203" s="5">
        <v>8000</v>
      </c>
      <c r="E203" s="5">
        <v>0</v>
      </c>
      <c r="F203" s="5">
        <f t="shared" ref="F203:F204" si="13">SUM(D203:E203)</f>
        <v>8000</v>
      </c>
    </row>
    <row r="204" spans="1:7" ht="12.75" x14ac:dyDescent="0.2">
      <c r="A204" t="s">
        <v>147</v>
      </c>
      <c r="B204" t="s">
        <v>69</v>
      </c>
      <c r="C204" t="s">
        <v>70</v>
      </c>
      <c r="D204" s="5">
        <v>1000</v>
      </c>
      <c r="E204" s="5">
        <v>0</v>
      </c>
      <c r="F204" s="5">
        <f t="shared" si="13"/>
        <v>1000</v>
      </c>
    </row>
    <row r="205" spans="1:7" ht="18" customHeight="1" x14ac:dyDescent="0.2">
      <c r="A205" s="3" t="s">
        <v>149</v>
      </c>
      <c r="B205" s="3"/>
      <c r="C205" s="3" t="s">
        <v>150</v>
      </c>
      <c r="D205" s="4">
        <f>+D206+D210+D215+D219+D223+D239+D250+D265</f>
        <v>440779</v>
      </c>
      <c r="E205" s="4">
        <f t="shared" ref="E205:F205" si="14">+E206+E210+E215+E219+E223+E239+E250+E265</f>
        <v>55035</v>
      </c>
      <c r="F205" s="4">
        <f t="shared" si="14"/>
        <v>495814</v>
      </c>
    </row>
    <row r="206" spans="1:7" ht="12.75" x14ac:dyDescent="0.2">
      <c r="A206" s="2" t="s">
        <v>153</v>
      </c>
      <c r="B206" s="2"/>
      <c r="C206" s="2" t="s">
        <v>154</v>
      </c>
      <c r="D206" s="8">
        <v>12000</v>
      </c>
      <c r="E206" s="53">
        <f t="shared" ref="E206:F208" si="15">+E207</f>
        <v>4900</v>
      </c>
      <c r="F206" s="53">
        <f t="shared" si="15"/>
        <v>16900</v>
      </c>
      <c r="G206" s="54"/>
    </row>
    <row r="207" spans="1:7" ht="12.75" x14ac:dyDescent="0.2">
      <c r="A207" s="6" t="s">
        <v>153</v>
      </c>
      <c r="B207" s="6" t="s">
        <v>13</v>
      </c>
      <c r="C207" s="6" t="s">
        <v>14</v>
      </c>
      <c r="D207" s="9">
        <v>12000</v>
      </c>
      <c r="E207" s="55">
        <f t="shared" si="15"/>
        <v>4900</v>
      </c>
      <c r="F207" s="55">
        <f t="shared" si="15"/>
        <v>16900</v>
      </c>
      <c r="G207" s="54"/>
    </row>
    <row r="208" spans="1:7" ht="12.75" x14ac:dyDescent="0.2">
      <c r="A208" s="7" t="s">
        <v>153</v>
      </c>
      <c r="B208" s="7" t="s">
        <v>29</v>
      </c>
      <c r="C208" s="7" t="s">
        <v>30</v>
      </c>
      <c r="D208" s="10">
        <v>12000</v>
      </c>
      <c r="E208" s="56">
        <f t="shared" si="15"/>
        <v>4900</v>
      </c>
      <c r="F208" s="56">
        <f t="shared" si="15"/>
        <v>16900</v>
      </c>
      <c r="G208" s="54"/>
    </row>
    <row r="209" spans="1:7" ht="12.75" x14ac:dyDescent="0.2">
      <c r="A209" t="s">
        <v>153</v>
      </c>
      <c r="B209" t="s">
        <v>109</v>
      </c>
      <c r="C209" t="s">
        <v>110</v>
      </c>
      <c r="D209" s="5">
        <v>12000</v>
      </c>
      <c r="E209" s="31">
        <v>4900</v>
      </c>
      <c r="F209" s="31">
        <f>+E209+D209</f>
        <v>16900</v>
      </c>
      <c r="G209" s="54" t="s">
        <v>751</v>
      </c>
    </row>
    <row r="210" spans="1:7" ht="12.75" x14ac:dyDescent="0.2">
      <c r="A210" s="2" t="s">
        <v>155</v>
      </c>
      <c r="B210" s="2"/>
      <c r="C210" s="2" t="s">
        <v>156</v>
      </c>
      <c r="D210" s="8">
        <v>10000</v>
      </c>
      <c r="E210" s="8">
        <v>0</v>
      </c>
      <c r="F210" s="8">
        <v>10000</v>
      </c>
    </row>
    <row r="211" spans="1:7" ht="12.75" x14ac:dyDescent="0.2">
      <c r="A211" s="6" t="s">
        <v>155</v>
      </c>
      <c r="B211" s="6" t="s">
        <v>13</v>
      </c>
      <c r="C211" s="6" t="s">
        <v>14</v>
      </c>
      <c r="D211" s="9">
        <v>10000</v>
      </c>
      <c r="E211" s="9">
        <v>0</v>
      </c>
      <c r="F211" s="9">
        <v>10000</v>
      </c>
    </row>
    <row r="212" spans="1:7" ht="12.75" x14ac:dyDescent="0.2">
      <c r="A212" s="7" t="s">
        <v>155</v>
      </c>
      <c r="B212" s="7" t="s">
        <v>29</v>
      </c>
      <c r="C212" s="7" t="s">
        <v>30</v>
      </c>
      <c r="D212" s="10">
        <v>10000</v>
      </c>
      <c r="E212" s="10">
        <v>0</v>
      </c>
      <c r="F212" s="10">
        <v>10000</v>
      </c>
    </row>
    <row r="213" spans="1:7" ht="12.75" x14ac:dyDescent="0.2">
      <c r="A213" t="s">
        <v>155</v>
      </c>
      <c r="B213" t="s">
        <v>109</v>
      </c>
      <c r="C213" t="s">
        <v>110</v>
      </c>
      <c r="D213" s="5">
        <v>1000</v>
      </c>
      <c r="E213" s="5">
        <v>0</v>
      </c>
      <c r="F213" s="5">
        <v>1000</v>
      </c>
    </row>
    <row r="214" spans="1:7" ht="12.75" x14ac:dyDescent="0.2">
      <c r="A214" t="s">
        <v>155</v>
      </c>
      <c r="B214" t="s">
        <v>69</v>
      </c>
      <c r="C214" t="s">
        <v>70</v>
      </c>
      <c r="D214" s="5">
        <v>9000</v>
      </c>
      <c r="E214" s="5">
        <v>0</v>
      </c>
      <c r="F214" s="5">
        <v>9000</v>
      </c>
    </row>
    <row r="215" spans="1:7" ht="12.75" x14ac:dyDescent="0.2">
      <c r="A215" s="2" t="s">
        <v>157</v>
      </c>
      <c r="B215" s="2"/>
      <c r="C215" s="2" t="s">
        <v>158</v>
      </c>
      <c r="D215" s="8">
        <v>140000</v>
      </c>
      <c r="E215" s="8">
        <v>0</v>
      </c>
      <c r="F215" s="8">
        <v>140000</v>
      </c>
    </row>
    <row r="216" spans="1:7" ht="12.75" x14ac:dyDescent="0.2">
      <c r="A216" s="6" t="s">
        <v>157</v>
      </c>
      <c r="B216" s="6" t="s">
        <v>13</v>
      </c>
      <c r="C216" s="6" t="s">
        <v>14</v>
      </c>
      <c r="D216" s="9">
        <v>140000</v>
      </c>
      <c r="E216" s="9">
        <v>0</v>
      </c>
      <c r="F216" s="9">
        <v>140000</v>
      </c>
    </row>
    <row r="217" spans="1:7" ht="12.75" x14ac:dyDescent="0.2">
      <c r="A217" s="7" t="s">
        <v>157</v>
      </c>
      <c r="B217" s="7" t="s">
        <v>29</v>
      </c>
      <c r="C217" s="7" t="s">
        <v>30</v>
      </c>
      <c r="D217" s="10">
        <v>140000</v>
      </c>
      <c r="E217" s="10">
        <v>0</v>
      </c>
      <c r="F217" s="10">
        <v>140000</v>
      </c>
    </row>
    <row r="218" spans="1:7" ht="12.75" x14ac:dyDescent="0.2">
      <c r="A218" t="s">
        <v>157</v>
      </c>
      <c r="B218" t="s">
        <v>109</v>
      </c>
      <c r="C218" t="s">
        <v>110</v>
      </c>
      <c r="D218" s="5">
        <v>140000</v>
      </c>
      <c r="E218" s="5">
        <v>0</v>
      </c>
      <c r="F218" s="5">
        <v>140000</v>
      </c>
    </row>
    <row r="219" spans="1:7" ht="12.75" x14ac:dyDescent="0.2">
      <c r="A219" s="2" t="s">
        <v>159</v>
      </c>
      <c r="B219" s="2"/>
      <c r="C219" s="2" t="s">
        <v>160</v>
      </c>
      <c r="D219" s="8">
        <v>102350</v>
      </c>
      <c r="E219" s="8">
        <v>0</v>
      </c>
      <c r="F219" s="8">
        <v>102350</v>
      </c>
    </row>
    <row r="220" spans="1:7" ht="12.75" x14ac:dyDescent="0.2">
      <c r="A220" s="6" t="s">
        <v>159</v>
      </c>
      <c r="B220" s="6" t="s">
        <v>13</v>
      </c>
      <c r="C220" s="6" t="s">
        <v>14</v>
      </c>
      <c r="D220" s="9">
        <v>102350</v>
      </c>
      <c r="E220" s="9">
        <v>0</v>
      </c>
      <c r="F220" s="9">
        <v>102350</v>
      </c>
    </row>
    <row r="221" spans="1:7" ht="12.75" x14ac:dyDescent="0.2">
      <c r="A221" s="7" t="s">
        <v>159</v>
      </c>
      <c r="B221" s="7" t="s">
        <v>29</v>
      </c>
      <c r="C221" s="7" t="s">
        <v>30</v>
      </c>
      <c r="D221" s="10">
        <v>102350</v>
      </c>
      <c r="E221" s="10">
        <v>0</v>
      </c>
      <c r="F221" s="10">
        <v>102350</v>
      </c>
    </row>
    <row r="222" spans="1:7" ht="12.75" x14ac:dyDescent="0.2">
      <c r="A222" t="s">
        <v>159</v>
      </c>
      <c r="B222" t="s">
        <v>109</v>
      </c>
      <c r="C222" t="s">
        <v>110</v>
      </c>
      <c r="D222" s="5">
        <v>102350</v>
      </c>
      <c r="E222" s="5">
        <v>0</v>
      </c>
      <c r="F222" s="5">
        <v>102350</v>
      </c>
    </row>
    <row r="223" spans="1:7" ht="12.75" x14ac:dyDescent="0.2">
      <c r="A223" s="2" t="s">
        <v>161</v>
      </c>
      <c r="B223" s="2"/>
      <c r="C223" s="2" t="s">
        <v>162</v>
      </c>
      <c r="D223" s="8">
        <v>27300</v>
      </c>
      <c r="E223" s="53">
        <f>+E224+E227</f>
        <v>44255</v>
      </c>
      <c r="F223" s="53">
        <f>+F224+F227</f>
        <v>71555</v>
      </c>
      <c r="G223" s="54"/>
    </row>
    <row r="224" spans="1:7" ht="12.75" x14ac:dyDescent="0.2">
      <c r="A224" s="6" t="s">
        <v>161</v>
      </c>
      <c r="B224" s="6" t="s">
        <v>137</v>
      </c>
      <c r="C224" s="6" t="s">
        <v>138</v>
      </c>
      <c r="D224" s="9">
        <v>10000</v>
      </c>
      <c r="E224" s="55">
        <f>SUM(E225)</f>
        <v>0</v>
      </c>
      <c r="F224" s="55">
        <f>SUM(F225)</f>
        <v>10000</v>
      </c>
      <c r="G224" s="54"/>
    </row>
    <row r="225" spans="1:7" ht="12.75" x14ac:dyDescent="0.2">
      <c r="A225" s="7" t="s">
        <v>161</v>
      </c>
      <c r="B225" s="7" t="s">
        <v>139</v>
      </c>
      <c r="C225" s="7" t="s">
        <v>140</v>
      </c>
      <c r="D225" s="10">
        <v>10000</v>
      </c>
      <c r="E225" s="56">
        <f>SUM(E226)</f>
        <v>0</v>
      </c>
      <c r="F225" s="56">
        <f>SUM(F226)</f>
        <v>10000</v>
      </c>
      <c r="G225" s="54"/>
    </row>
    <row r="226" spans="1:7" ht="12.75" x14ac:dyDescent="0.2">
      <c r="A226" t="s">
        <v>161</v>
      </c>
      <c r="B226" t="s">
        <v>141</v>
      </c>
      <c r="C226" t="s">
        <v>142</v>
      </c>
      <c r="D226" s="5">
        <v>10000</v>
      </c>
      <c r="E226" s="31">
        <v>0</v>
      </c>
      <c r="F226" s="31">
        <f>SUM(D226:E226)</f>
        <v>10000</v>
      </c>
      <c r="G226" s="54"/>
    </row>
    <row r="227" spans="1:7" ht="12.75" x14ac:dyDescent="0.2">
      <c r="A227" s="6" t="s">
        <v>161</v>
      </c>
      <c r="B227" s="6" t="s">
        <v>13</v>
      </c>
      <c r="C227" s="6" t="s">
        <v>14</v>
      </c>
      <c r="D227" s="9">
        <v>17300</v>
      </c>
      <c r="E227" s="55">
        <f>+E228</f>
        <v>44255</v>
      </c>
      <c r="F227" s="55">
        <f>+F228</f>
        <v>61555</v>
      </c>
      <c r="G227" s="54"/>
    </row>
    <row r="228" spans="1:7" ht="12.75" x14ac:dyDescent="0.2">
      <c r="A228" s="7" t="s">
        <v>161</v>
      </c>
      <c r="B228" s="7" t="s">
        <v>29</v>
      </c>
      <c r="C228" s="7" t="s">
        <v>30</v>
      </c>
      <c r="D228" s="10">
        <v>17300</v>
      </c>
      <c r="E228" s="56">
        <f>SUM(E229:E238)-E230</f>
        <v>44255</v>
      </c>
      <c r="F228" s="56">
        <f>SUM(F229:F238)-F230</f>
        <v>61555</v>
      </c>
      <c r="G228" s="54"/>
    </row>
    <row r="229" spans="1:7" ht="12.75" x14ac:dyDescent="0.2">
      <c r="A229" t="s">
        <v>161</v>
      </c>
      <c r="B229" t="s">
        <v>31</v>
      </c>
      <c r="C229" t="s">
        <v>32</v>
      </c>
      <c r="D229" s="5">
        <v>800</v>
      </c>
      <c r="E229" s="31">
        <v>0</v>
      </c>
      <c r="F229" s="31">
        <f>SUM(D229:E229)</f>
        <v>800</v>
      </c>
      <c r="G229" s="54"/>
    </row>
    <row r="230" spans="1:7" ht="12.75" x14ac:dyDescent="0.2">
      <c r="A230" s="14" t="s">
        <v>161</v>
      </c>
      <c r="B230" s="14" t="s">
        <v>39</v>
      </c>
      <c r="C230" s="14" t="s">
        <v>40</v>
      </c>
      <c r="D230" s="15">
        <v>15500</v>
      </c>
      <c r="E230" s="59">
        <f>SUM(E231:E236)</f>
        <v>44255</v>
      </c>
      <c r="F230" s="59">
        <f>SUM(F231:F236)</f>
        <v>59755</v>
      </c>
      <c r="G230" s="54"/>
    </row>
    <row r="231" spans="1:7" ht="12.75" x14ac:dyDescent="0.2">
      <c r="A231" s="28" t="s">
        <v>161</v>
      </c>
      <c r="B231" s="28" t="s">
        <v>41</v>
      </c>
      <c r="C231" s="28" t="s">
        <v>42</v>
      </c>
      <c r="D231" s="29">
        <v>280</v>
      </c>
      <c r="E231" s="58">
        <v>0</v>
      </c>
      <c r="F231" s="58">
        <f t="shared" ref="F231:F236" si="16">SUM(D231:E231)</f>
        <v>280</v>
      </c>
      <c r="G231" s="54"/>
    </row>
    <row r="232" spans="1:7" ht="12.75" x14ac:dyDescent="0.2">
      <c r="A232" s="28" t="s">
        <v>161</v>
      </c>
      <c r="B232" s="28" t="s">
        <v>43</v>
      </c>
      <c r="C232" s="28" t="s">
        <v>44</v>
      </c>
      <c r="D232" s="29">
        <v>20</v>
      </c>
      <c r="E232" s="58">
        <v>0</v>
      </c>
      <c r="F232" s="58">
        <f t="shared" si="16"/>
        <v>20</v>
      </c>
      <c r="G232" s="54"/>
    </row>
    <row r="233" spans="1:7" ht="12.75" x14ac:dyDescent="0.2">
      <c r="A233" s="28" t="s">
        <v>161</v>
      </c>
      <c r="B233" s="28" t="s">
        <v>49</v>
      </c>
      <c r="C233" s="28" t="s">
        <v>50</v>
      </c>
      <c r="D233" s="29">
        <v>3600</v>
      </c>
      <c r="E233" s="58">
        <v>0</v>
      </c>
      <c r="F233" s="58">
        <f t="shared" si="16"/>
        <v>3600</v>
      </c>
      <c r="G233" s="54"/>
    </row>
    <row r="234" spans="1:7" ht="33.75" x14ac:dyDescent="0.2">
      <c r="A234" s="28" t="s">
        <v>161</v>
      </c>
      <c r="B234" s="28" t="s">
        <v>53</v>
      </c>
      <c r="C234" s="28" t="s">
        <v>54</v>
      </c>
      <c r="D234" s="29">
        <v>2400</v>
      </c>
      <c r="E234" s="58">
        <f>35100+9155</f>
        <v>44255</v>
      </c>
      <c r="F234" s="58">
        <f t="shared" si="16"/>
        <v>46655</v>
      </c>
      <c r="G234" s="54" t="s">
        <v>752</v>
      </c>
    </row>
    <row r="235" spans="1:7" ht="12.75" x14ac:dyDescent="0.2">
      <c r="A235" s="28" t="s">
        <v>161</v>
      </c>
      <c r="B235" s="28" t="s">
        <v>55</v>
      </c>
      <c r="C235" s="28" t="s">
        <v>56</v>
      </c>
      <c r="D235" s="29">
        <v>1200</v>
      </c>
      <c r="E235" s="29">
        <v>0</v>
      </c>
      <c r="F235" s="29">
        <f t="shared" si="16"/>
        <v>1200</v>
      </c>
    </row>
    <row r="236" spans="1:7" ht="12.75" x14ac:dyDescent="0.2">
      <c r="A236" s="28" t="s">
        <v>161</v>
      </c>
      <c r="B236" s="28" t="s">
        <v>107</v>
      </c>
      <c r="C236" s="28" t="s">
        <v>108</v>
      </c>
      <c r="D236" s="29">
        <v>8000</v>
      </c>
      <c r="E236" s="29">
        <v>0</v>
      </c>
      <c r="F236" s="29">
        <f t="shared" si="16"/>
        <v>8000</v>
      </c>
    </row>
    <row r="237" spans="1:7" ht="12.75" x14ac:dyDescent="0.2">
      <c r="A237" t="s">
        <v>161</v>
      </c>
      <c r="B237" t="s">
        <v>61</v>
      </c>
      <c r="C237" t="s">
        <v>62</v>
      </c>
      <c r="D237" s="5">
        <v>500</v>
      </c>
      <c r="E237" s="5">
        <v>0</v>
      </c>
      <c r="F237" s="5">
        <f>SUM(D237:E237)</f>
        <v>500</v>
      </c>
    </row>
    <row r="238" spans="1:7" ht="12.75" x14ac:dyDescent="0.2">
      <c r="A238" t="s">
        <v>161</v>
      </c>
      <c r="B238" t="s">
        <v>69</v>
      </c>
      <c r="C238" t="s">
        <v>70</v>
      </c>
      <c r="D238" s="5">
        <v>500</v>
      </c>
      <c r="E238" s="5">
        <v>0</v>
      </c>
      <c r="F238" s="5">
        <f>SUM(D238:E238)</f>
        <v>500</v>
      </c>
    </row>
    <row r="239" spans="1:7" ht="12.75" x14ac:dyDescent="0.2">
      <c r="A239" s="2" t="s">
        <v>163</v>
      </c>
      <c r="B239" s="2"/>
      <c r="C239" s="2" t="s">
        <v>164</v>
      </c>
      <c r="D239" s="8">
        <v>53100</v>
      </c>
      <c r="E239" s="8">
        <v>0</v>
      </c>
      <c r="F239" s="8">
        <v>53100</v>
      </c>
    </row>
    <row r="240" spans="1:7" ht="12.75" x14ac:dyDescent="0.2">
      <c r="A240" s="6" t="s">
        <v>163</v>
      </c>
      <c r="B240" s="6" t="s">
        <v>13</v>
      </c>
      <c r="C240" s="6" t="s">
        <v>14</v>
      </c>
      <c r="D240" s="9">
        <v>53100</v>
      </c>
      <c r="E240" s="9">
        <v>0</v>
      </c>
      <c r="F240" s="9">
        <v>53100</v>
      </c>
    </row>
    <row r="241" spans="1:6" ht="12.75" x14ac:dyDescent="0.2">
      <c r="A241" s="7" t="s">
        <v>163</v>
      </c>
      <c r="B241" s="7" t="s">
        <v>29</v>
      </c>
      <c r="C241" s="7" t="s">
        <v>30</v>
      </c>
      <c r="D241" s="10">
        <v>53100</v>
      </c>
      <c r="E241" s="10">
        <v>0</v>
      </c>
      <c r="F241" s="10">
        <v>53100</v>
      </c>
    </row>
    <row r="242" spans="1:6" ht="12.75" x14ac:dyDescent="0.2">
      <c r="A242" s="14" t="s">
        <v>163</v>
      </c>
      <c r="B242" s="14" t="s">
        <v>39</v>
      </c>
      <c r="C242" s="14" t="s">
        <v>40</v>
      </c>
      <c r="D242" s="15">
        <v>52600</v>
      </c>
      <c r="E242" s="15">
        <v>0</v>
      </c>
      <c r="F242" s="15">
        <v>52600</v>
      </c>
    </row>
    <row r="243" spans="1:6" ht="12.75" x14ac:dyDescent="0.2">
      <c r="A243" s="28" t="s">
        <v>163</v>
      </c>
      <c r="B243" s="28" t="s">
        <v>41</v>
      </c>
      <c r="C243" s="28" t="s">
        <v>42</v>
      </c>
      <c r="D243" s="29">
        <v>20000</v>
      </c>
      <c r="E243" s="29">
        <v>0</v>
      </c>
      <c r="F243" s="29">
        <v>20000</v>
      </c>
    </row>
    <row r="244" spans="1:6" ht="12.75" x14ac:dyDescent="0.2">
      <c r="A244" s="28" t="s">
        <v>163</v>
      </c>
      <c r="B244" s="28" t="s">
        <v>43</v>
      </c>
      <c r="C244" s="28" t="s">
        <v>44</v>
      </c>
      <c r="D244" s="29">
        <v>2000</v>
      </c>
      <c r="E244" s="29">
        <v>0</v>
      </c>
      <c r="F244" s="29">
        <v>2000</v>
      </c>
    </row>
    <row r="245" spans="1:6" ht="12.75" x14ac:dyDescent="0.2">
      <c r="A245" s="28" t="s">
        <v>163</v>
      </c>
      <c r="B245" s="28" t="s">
        <v>45</v>
      </c>
      <c r="C245" s="28" t="s">
        <v>46</v>
      </c>
      <c r="D245" s="29">
        <v>600</v>
      </c>
      <c r="E245" s="29">
        <v>0</v>
      </c>
      <c r="F245" s="29">
        <v>600</v>
      </c>
    </row>
    <row r="246" spans="1:6" ht="12.75" x14ac:dyDescent="0.2">
      <c r="A246" s="28" t="s">
        <v>163</v>
      </c>
      <c r="B246" s="28" t="s">
        <v>49</v>
      </c>
      <c r="C246" s="28" t="s">
        <v>50</v>
      </c>
      <c r="D246" s="29">
        <v>500</v>
      </c>
      <c r="E246" s="29">
        <v>0</v>
      </c>
      <c r="F246" s="29">
        <v>500</v>
      </c>
    </row>
    <row r="247" spans="1:6" ht="12.75" x14ac:dyDescent="0.2">
      <c r="A247" s="28" t="s">
        <v>163</v>
      </c>
      <c r="B247" s="28" t="s">
        <v>51</v>
      </c>
      <c r="C247" s="28" t="s">
        <v>52</v>
      </c>
      <c r="D247" s="29">
        <v>500</v>
      </c>
      <c r="E247" s="29">
        <v>0</v>
      </c>
      <c r="F247" s="29">
        <v>500</v>
      </c>
    </row>
    <row r="248" spans="1:6" ht="12.75" x14ac:dyDescent="0.2">
      <c r="A248" s="28" t="s">
        <v>163</v>
      </c>
      <c r="B248" s="28" t="s">
        <v>151</v>
      </c>
      <c r="C248" s="28" t="s">
        <v>152</v>
      </c>
      <c r="D248" s="29">
        <v>29000</v>
      </c>
      <c r="E248" s="29">
        <v>0</v>
      </c>
      <c r="F248" s="29">
        <v>29000</v>
      </c>
    </row>
    <row r="249" spans="1:6" ht="12.75" x14ac:dyDescent="0.2">
      <c r="A249" t="s">
        <v>163</v>
      </c>
      <c r="B249" t="s">
        <v>69</v>
      </c>
      <c r="C249" t="s">
        <v>70</v>
      </c>
      <c r="D249" s="5">
        <v>500</v>
      </c>
      <c r="E249" s="5">
        <v>0</v>
      </c>
      <c r="F249" s="5">
        <v>500</v>
      </c>
    </row>
    <row r="250" spans="1:6" ht="12.75" x14ac:dyDescent="0.2">
      <c r="A250" s="2" t="s">
        <v>165</v>
      </c>
      <c r="B250" s="2"/>
      <c r="C250" s="2" t="s">
        <v>166</v>
      </c>
      <c r="D250" s="8">
        <v>66789</v>
      </c>
      <c r="E250" s="8">
        <v>1080</v>
      </c>
      <c r="F250" s="8">
        <v>67869</v>
      </c>
    </row>
    <row r="251" spans="1:6" ht="12.75" x14ac:dyDescent="0.2">
      <c r="A251" s="6" t="s">
        <v>165</v>
      </c>
      <c r="B251" s="6" t="s">
        <v>137</v>
      </c>
      <c r="C251" s="6" t="s">
        <v>138</v>
      </c>
      <c r="D251" s="9">
        <v>10000</v>
      </c>
      <c r="E251" s="9">
        <v>0</v>
      </c>
      <c r="F251" s="9">
        <v>10000</v>
      </c>
    </row>
    <row r="252" spans="1:6" ht="12.75" x14ac:dyDescent="0.2">
      <c r="A252" s="7" t="s">
        <v>165</v>
      </c>
      <c r="B252" s="7" t="s">
        <v>139</v>
      </c>
      <c r="C252" s="7" t="s">
        <v>140</v>
      </c>
      <c r="D252" s="10">
        <v>10000</v>
      </c>
      <c r="E252" s="10">
        <v>0</v>
      </c>
      <c r="F252" s="10">
        <v>10000</v>
      </c>
    </row>
    <row r="253" spans="1:6" ht="12.75" x14ac:dyDescent="0.2">
      <c r="A253" t="s">
        <v>165</v>
      </c>
      <c r="B253" t="s">
        <v>141</v>
      </c>
      <c r="C253" t="s">
        <v>142</v>
      </c>
      <c r="D253" s="5">
        <v>10000</v>
      </c>
      <c r="E253" s="5">
        <v>0</v>
      </c>
      <c r="F253" s="5">
        <v>10000</v>
      </c>
    </row>
    <row r="254" spans="1:6" ht="12.75" x14ac:dyDescent="0.2">
      <c r="A254" s="6" t="s">
        <v>165</v>
      </c>
      <c r="B254" s="6" t="s">
        <v>3</v>
      </c>
      <c r="C254" s="6" t="s">
        <v>4</v>
      </c>
      <c r="D254" s="9">
        <v>7712</v>
      </c>
      <c r="E254" s="9">
        <v>0</v>
      </c>
      <c r="F254" s="9">
        <v>7712</v>
      </c>
    </row>
    <row r="255" spans="1:6" ht="12.75" x14ac:dyDescent="0.2">
      <c r="A255" s="7" t="s">
        <v>165</v>
      </c>
      <c r="B255" s="7" t="s">
        <v>5</v>
      </c>
      <c r="C255" s="7" t="s">
        <v>6</v>
      </c>
      <c r="D255" s="10">
        <v>7712</v>
      </c>
      <c r="E255" s="10">
        <v>0</v>
      </c>
      <c r="F255" s="10">
        <v>7712</v>
      </c>
    </row>
    <row r="256" spans="1:6" ht="12.75" x14ac:dyDescent="0.2">
      <c r="A256" t="s">
        <v>165</v>
      </c>
      <c r="B256" t="s">
        <v>7</v>
      </c>
      <c r="C256" t="s">
        <v>8</v>
      </c>
      <c r="D256" s="5">
        <v>7712</v>
      </c>
      <c r="E256" s="5">
        <v>0</v>
      </c>
      <c r="F256" s="5">
        <v>7712</v>
      </c>
    </row>
    <row r="257" spans="1:7" ht="12.75" x14ac:dyDescent="0.2">
      <c r="A257" s="6" t="s">
        <v>165</v>
      </c>
      <c r="B257" s="6" t="s">
        <v>13</v>
      </c>
      <c r="C257" s="6" t="s">
        <v>14</v>
      </c>
      <c r="D257" s="9">
        <v>49077</v>
      </c>
      <c r="E257" s="9">
        <v>1080</v>
      </c>
      <c r="F257" s="9">
        <v>50157</v>
      </c>
    </row>
    <row r="258" spans="1:7" ht="12.75" x14ac:dyDescent="0.2">
      <c r="A258" s="7" t="s">
        <v>165</v>
      </c>
      <c r="B258" s="7" t="s">
        <v>15</v>
      </c>
      <c r="C258" s="7" t="s">
        <v>16</v>
      </c>
      <c r="D258" s="10">
        <v>14036</v>
      </c>
      <c r="E258" s="10">
        <v>1080</v>
      </c>
      <c r="F258" s="10">
        <v>15116</v>
      </c>
    </row>
    <row r="259" spans="1:7" ht="12.75" x14ac:dyDescent="0.2">
      <c r="A259" t="s">
        <v>165</v>
      </c>
      <c r="B259" t="s">
        <v>21</v>
      </c>
      <c r="C259" t="s">
        <v>22</v>
      </c>
      <c r="D259" s="5">
        <v>10453</v>
      </c>
      <c r="E259" s="5">
        <v>800</v>
      </c>
      <c r="F259" s="5">
        <v>11253</v>
      </c>
      <c r="G259" s="37" t="s">
        <v>626</v>
      </c>
    </row>
    <row r="260" spans="1:7" ht="12.75" x14ac:dyDescent="0.2">
      <c r="A260" t="s">
        <v>165</v>
      </c>
      <c r="B260" t="s">
        <v>27</v>
      </c>
      <c r="C260" t="s">
        <v>28</v>
      </c>
      <c r="D260" s="5">
        <v>3583</v>
      </c>
      <c r="E260" s="5">
        <v>280</v>
      </c>
      <c r="F260" s="5">
        <v>3863</v>
      </c>
    </row>
    <row r="261" spans="1:7" ht="12.75" x14ac:dyDescent="0.2">
      <c r="A261" s="7" t="s">
        <v>165</v>
      </c>
      <c r="B261" s="7" t="s">
        <v>29</v>
      </c>
      <c r="C261" s="7" t="s">
        <v>30</v>
      </c>
      <c r="D261" s="10">
        <v>35041</v>
      </c>
      <c r="E261" s="10">
        <v>0</v>
      </c>
      <c r="F261" s="10">
        <v>35041</v>
      </c>
    </row>
    <row r="262" spans="1:7" ht="12.75" x14ac:dyDescent="0.2">
      <c r="A262" t="s">
        <v>165</v>
      </c>
      <c r="B262" t="s">
        <v>31</v>
      </c>
      <c r="C262" t="s">
        <v>32</v>
      </c>
      <c r="D262" s="5">
        <v>200</v>
      </c>
      <c r="E262" s="5">
        <v>0</v>
      </c>
      <c r="F262" s="5">
        <v>200</v>
      </c>
    </row>
    <row r="263" spans="1:7" ht="12.75" x14ac:dyDescent="0.2">
      <c r="A263" t="s">
        <v>165</v>
      </c>
      <c r="B263" t="s">
        <v>109</v>
      </c>
      <c r="C263" t="s">
        <v>110</v>
      </c>
      <c r="D263" s="5">
        <v>33991</v>
      </c>
      <c r="E263" s="5">
        <v>0</v>
      </c>
      <c r="F263" s="5">
        <v>33991</v>
      </c>
    </row>
    <row r="264" spans="1:7" ht="12.75" x14ac:dyDescent="0.2">
      <c r="A264" t="s">
        <v>165</v>
      </c>
      <c r="B264" t="s">
        <v>59</v>
      </c>
      <c r="C264" t="s">
        <v>60</v>
      </c>
      <c r="D264" s="5">
        <v>850</v>
      </c>
      <c r="E264" s="5">
        <v>0</v>
      </c>
      <c r="F264" s="5">
        <v>850</v>
      </c>
    </row>
    <row r="265" spans="1:7" ht="12.75" x14ac:dyDescent="0.2">
      <c r="A265" s="2" t="s">
        <v>167</v>
      </c>
      <c r="B265" s="2"/>
      <c r="C265" s="2" t="s">
        <v>168</v>
      </c>
      <c r="D265" s="8">
        <v>29240</v>
      </c>
      <c r="E265" s="8">
        <v>4800</v>
      </c>
      <c r="F265" s="8">
        <v>34040</v>
      </c>
    </row>
    <row r="266" spans="1:7" ht="12.75" x14ac:dyDescent="0.2">
      <c r="A266" s="6" t="s">
        <v>167</v>
      </c>
      <c r="B266" s="6" t="s">
        <v>3</v>
      </c>
      <c r="C266" s="6" t="s">
        <v>4</v>
      </c>
      <c r="D266" s="9">
        <v>29240</v>
      </c>
      <c r="E266" s="9">
        <v>0</v>
      </c>
      <c r="F266" s="9">
        <v>29240</v>
      </c>
    </row>
    <row r="267" spans="1:7" ht="12.75" x14ac:dyDescent="0.2">
      <c r="A267" s="7" t="s">
        <v>167</v>
      </c>
      <c r="B267" s="7" t="s">
        <v>5</v>
      </c>
      <c r="C267" s="7" t="s">
        <v>6</v>
      </c>
      <c r="D267" s="10">
        <v>29240</v>
      </c>
      <c r="E267" s="10">
        <v>0</v>
      </c>
      <c r="F267" s="10">
        <v>29240</v>
      </c>
    </row>
    <row r="268" spans="1:7" ht="12.75" x14ac:dyDescent="0.2">
      <c r="A268" t="s">
        <v>167</v>
      </c>
      <c r="B268" t="s">
        <v>7</v>
      </c>
      <c r="C268" t="s">
        <v>8</v>
      </c>
      <c r="D268" s="5">
        <v>29240</v>
      </c>
      <c r="E268" s="5">
        <v>0</v>
      </c>
      <c r="F268" s="5">
        <v>29240</v>
      </c>
    </row>
    <row r="269" spans="1:7" ht="12.75" x14ac:dyDescent="0.2">
      <c r="A269" s="6" t="s">
        <v>167</v>
      </c>
      <c r="B269" s="6" t="s">
        <v>13</v>
      </c>
      <c r="C269" s="6" t="s">
        <v>14</v>
      </c>
      <c r="D269" s="9">
        <v>0</v>
      </c>
      <c r="E269" s="9">
        <v>4800</v>
      </c>
      <c r="F269" s="9">
        <v>4800</v>
      </c>
    </row>
    <row r="270" spans="1:7" ht="12.75" x14ac:dyDescent="0.2">
      <c r="A270" s="7" t="s">
        <v>167</v>
      </c>
      <c r="B270" s="7" t="s">
        <v>29</v>
      </c>
      <c r="C270" s="7" t="s">
        <v>30</v>
      </c>
      <c r="D270" s="10">
        <v>0</v>
      </c>
      <c r="E270" s="10">
        <v>4800</v>
      </c>
      <c r="F270" s="10">
        <v>4800</v>
      </c>
    </row>
    <row r="271" spans="1:7" ht="33.75" x14ac:dyDescent="0.2">
      <c r="A271" s="14" t="s">
        <v>167</v>
      </c>
      <c r="B271" s="14" t="s">
        <v>39</v>
      </c>
      <c r="C271" s="14" t="s">
        <v>40</v>
      </c>
      <c r="D271" s="15">
        <v>0</v>
      </c>
      <c r="E271" s="15">
        <v>4300</v>
      </c>
      <c r="F271" s="15">
        <v>4300</v>
      </c>
      <c r="G271" s="39" t="s">
        <v>628</v>
      </c>
    </row>
    <row r="272" spans="1:7" ht="12.75" x14ac:dyDescent="0.2">
      <c r="A272" s="28" t="s">
        <v>167</v>
      </c>
      <c r="B272" s="28" t="s">
        <v>43</v>
      </c>
      <c r="C272" s="28" t="s">
        <v>44</v>
      </c>
      <c r="D272" s="29">
        <v>0</v>
      </c>
      <c r="E272" s="29">
        <v>4000</v>
      </c>
      <c r="F272" s="29">
        <v>4000</v>
      </c>
    </row>
    <row r="273" spans="1:6" ht="12.75" x14ac:dyDescent="0.2">
      <c r="A273" s="28" t="s">
        <v>167</v>
      </c>
      <c r="B273" s="28" t="s">
        <v>45</v>
      </c>
      <c r="C273" s="28" t="s">
        <v>46</v>
      </c>
      <c r="D273" s="29">
        <v>0</v>
      </c>
      <c r="E273" s="29">
        <v>300</v>
      </c>
      <c r="F273" s="29">
        <v>300</v>
      </c>
    </row>
    <row r="274" spans="1:6" ht="12.75" x14ac:dyDescent="0.2">
      <c r="A274" t="s">
        <v>167</v>
      </c>
      <c r="B274" t="s">
        <v>69</v>
      </c>
      <c r="C274" t="s">
        <v>70</v>
      </c>
      <c r="D274" s="5">
        <v>0</v>
      </c>
      <c r="E274" s="5">
        <v>500</v>
      </c>
      <c r="F274" s="5">
        <v>500</v>
      </c>
    </row>
    <row r="275" spans="1:6" ht="18" customHeight="1" x14ac:dyDescent="0.2">
      <c r="A275" s="3" t="s">
        <v>169</v>
      </c>
      <c r="B275" s="3"/>
      <c r="C275" s="3" t="s">
        <v>170</v>
      </c>
      <c r="D275" s="4">
        <f>+D276+D281</f>
        <v>39180</v>
      </c>
      <c r="E275" s="4">
        <f>+E276+E281</f>
        <v>4470</v>
      </c>
      <c r="F275" s="4">
        <f>+F276+F281</f>
        <v>43650</v>
      </c>
    </row>
    <row r="276" spans="1:6" ht="12.75" x14ac:dyDescent="0.2">
      <c r="A276" s="2" t="s">
        <v>173</v>
      </c>
      <c r="B276" s="2"/>
      <c r="C276" s="2" t="s">
        <v>174</v>
      </c>
      <c r="D276" s="8">
        <v>39180</v>
      </c>
      <c r="E276" s="8">
        <v>0</v>
      </c>
      <c r="F276" s="8">
        <v>39180</v>
      </c>
    </row>
    <row r="277" spans="1:6" ht="12.75" x14ac:dyDescent="0.2">
      <c r="A277" s="6" t="s">
        <v>173</v>
      </c>
      <c r="B277" s="6" t="s">
        <v>3</v>
      </c>
      <c r="C277" s="6" t="s">
        <v>4</v>
      </c>
      <c r="D277" s="9">
        <v>39180</v>
      </c>
      <c r="E277" s="9">
        <v>0</v>
      </c>
      <c r="F277" s="9">
        <v>39180</v>
      </c>
    </row>
    <row r="278" spans="1:6" ht="12.75" x14ac:dyDescent="0.2">
      <c r="A278" s="7" t="s">
        <v>173</v>
      </c>
      <c r="B278" s="7" t="s">
        <v>5</v>
      </c>
      <c r="C278" s="7" t="s">
        <v>6</v>
      </c>
      <c r="D278" s="10">
        <v>39180</v>
      </c>
      <c r="E278" s="10">
        <v>0</v>
      </c>
      <c r="F278" s="10">
        <v>39180</v>
      </c>
    </row>
    <row r="279" spans="1:6" ht="12.75" x14ac:dyDescent="0.2">
      <c r="A279" t="s">
        <v>173</v>
      </c>
      <c r="B279" t="s">
        <v>171</v>
      </c>
      <c r="C279" t="s">
        <v>172</v>
      </c>
      <c r="D279" s="5">
        <v>37900</v>
      </c>
      <c r="E279" s="5">
        <v>0</v>
      </c>
      <c r="F279" s="5">
        <v>37900</v>
      </c>
    </row>
    <row r="280" spans="1:6" ht="12.75" x14ac:dyDescent="0.2">
      <c r="A280" t="s">
        <v>173</v>
      </c>
      <c r="B280" t="s">
        <v>9</v>
      </c>
      <c r="C280" t="s">
        <v>10</v>
      </c>
      <c r="D280" s="5">
        <v>1280</v>
      </c>
      <c r="E280" s="5">
        <v>0</v>
      </c>
      <c r="F280" s="5">
        <v>1280</v>
      </c>
    </row>
    <row r="281" spans="1:6" ht="12.75" x14ac:dyDescent="0.2">
      <c r="A281" s="2" t="s">
        <v>715</v>
      </c>
      <c r="B281" s="2"/>
      <c r="C281" s="2" t="s">
        <v>714</v>
      </c>
      <c r="D281" s="8">
        <v>0</v>
      </c>
      <c r="E281" s="8">
        <f>+E282</f>
        <v>4470</v>
      </c>
      <c r="F281" s="8">
        <f>SUM(D281:E281)</f>
        <v>4470</v>
      </c>
    </row>
    <row r="282" spans="1:6" ht="12.75" x14ac:dyDescent="0.2">
      <c r="A282" s="6" t="s">
        <v>715</v>
      </c>
      <c r="B282" s="6" t="s">
        <v>13</v>
      </c>
      <c r="C282" s="6" t="s">
        <v>14</v>
      </c>
      <c r="D282" s="9">
        <v>0</v>
      </c>
      <c r="E282" s="9">
        <f>+E283</f>
        <v>4470</v>
      </c>
      <c r="F282" s="9">
        <f>SUM(D282:E282)</f>
        <v>4470</v>
      </c>
    </row>
    <row r="283" spans="1:6" ht="12.75" x14ac:dyDescent="0.2">
      <c r="A283" s="7" t="s">
        <v>715</v>
      </c>
      <c r="B283" s="7" t="s">
        <v>29</v>
      </c>
      <c r="C283" s="7" t="s">
        <v>30</v>
      </c>
      <c r="D283" s="10">
        <v>0</v>
      </c>
      <c r="E283" s="10">
        <f>+E284</f>
        <v>4470</v>
      </c>
      <c r="F283" s="10">
        <f>SUM(D283:E283)</f>
        <v>4470</v>
      </c>
    </row>
    <row r="284" spans="1:6" ht="12.75" x14ac:dyDescent="0.2">
      <c r="A284" t="s">
        <v>715</v>
      </c>
      <c r="B284" t="s">
        <v>69</v>
      </c>
      <c r="C284" t="s">
        <v>70</v>
      </c>
      <c r="D284" s="5">
        <v>0</v>
      </c>
      <c r="E284" s="5">
        <v>4470</v>
      </c>
      <c r="F284" s="5">
        <f>SUM(D284:E284)</f>
        <v>4470</v>
      </c>
    </row>
    <row r="285" spans="1:6" ht="18" customHeight="1" x14ac:dyDescent="0.2">
      <c r="A285" s="3" t="s">
        <v>175</v>
      </c>
      <c r="B285" s="3"/>
      <c r="C285" s="3" t="s">
        <v>176</v>
      </c>
      <c r="D285" s="4">
        <f>+D286+D303+D334+D338+D362+D366+D391+D406+D410+D440+D467+D471+D475+D479</f>
        <v>2569630</v>
      </c>
      <c r="E285" s="4">
        <f>+E286+E303+E334+E338+E362+E366+E391+E406+E410+E440+E467+E471+E475+E479</f>
        <v>412096</v>
      </c>
      <c r="F285" s="4">
        <f>+F286+F303+F334+F338+F362+F366+F391+F406+F410+F440+F467+F471+F475+F479</f>
        <v>2981726</v>
      </c>
    </row>
    <row r="286" spans="1:6" ht="12.75" x14ac:dyDescent="0.2">
      <c r="A286" s="2" t="s">
        <v>197</v>
      </c>
      <c r="B286" s="2"/>
      <c r="C286" s="2" t="s">
        <v>198</v>
      </c>
      <c r="D286" s="8">
        <v>249826</v>
      </c>
      <c r="E286" s="8">
        <f>+E287</f>
        <v>38562</v>
      </c>
      <c r="F286" s="8">
        <f>+F287</f>
        <v>288388</v>
      </c>
    </row>
    <row r="287" spans="1:6" ht="12.75" x14ac:dyDescent="0.2">
      <c r="A287" s="6" t="s">
        <v>197</v>
      </c>
      <c r="B287" s="6" t="s">
        <v>13</v>
      </c>
      <c r="C287" s="6" t="s">
        <v>14</v>
      </c>
      <c r="D287" s="9">
        <v>249826</v>
      </c>
      <c r="E287" s="9">
        <f>+E288+E291</f>
        <v>38562</v>
      </c>
      <c r="F287" s="9">
        <f>+F288+F291</f>
        <v>288388</v>
      </c>
    </row>
    <row r="288" spans="1:6" ht="12.75" x14ac:dyDescent="0.2">
      <c r="A288" s="7" t="s">
        <v>197</v>
      </c>
      <c r="B288" s="7" t="s">
        <v>15</v>
      </c>
      <c r="C288" s="7" t="s">
        <v>16</v>
      </c>
      <c r="D288" s="10">
        <v>198526</v>
      </c>
      <c r="E288" s="10">
        <f>SUM(E289:E290)</f>
        <v>27612</v>
      </c>
      <c r="F288" s="10">
        <f>SUM(F289:F290)</f>
        <v>226138</v>
      </c>
    </row>
    <row r="289" spans="1:7" ht="33.75" x14ac:dyDescent="0.2">
      <c r="A289" t="s">
        <v>197</v>
      </c>
      <c r="B289" t="s">
        <v>21</v>
      </c>
      <c r="C289" t="s">
        <v>22</v>
      </c>
      <c r="D289" s="5">
        <v>148375</v>
      </c>
      <c r="E289" s="5">
        <v>20636</v>
      </c>
      <c r="F289" s="5">
        <f t="shared" ref="F289:F290" si="17">SUM(D289:E289)</f>
        <v>169011</v>
      </c>
      <c r="G289" s="36" t="s">
        <v>634</v>
      </c>
    </row>
    <row r="290" spans="1:7" ht="12.75" x14ac:dyDescent="0.2">
      <c r="A290" t="s">
        <v>197</v>
      </c>
      <c r="B290" t="s">
        <v>27</v>
      </c>
      <c r="C290" t="s">
        <v>28</v>
      </c>
      <c r="D290" s="5">
        <v>50151</v>
      </c>
      <c r="E290" s="5">
        <v>6976</v>
      </c>
      <c r="F290" s="5">
        <f t="shared" si="17"/>
        <v>57127</v>
      </c>
    </row>
    <row r="291" spans="1:7" ht="12.75" x14ac:dyDescent="0.2">
      <c r="A291" s="7" t="s">
        <v>197</v>
      </c>
      <c r="B291" s="7" t="s">
        <v>29</v>
      </c>
      <c r="C291" s="7" t="s">
        <v>30</v>
      </c>
      <c r="D291" s="10">
        <v>51300</v>
      </c>
      <c r="E291" s="10">
        <f>SUM(E292:E302)-E295</f>
        <v>10950</v>
      </c>
      <c r="F291" s="10">
        <f>SUM(F292:F302)-F295</f>
        <v>62250</v>
      </c>
    </row>
    <row r="292" spans="1:7" ht="12.75" x14ac:dyDescent="0.2">
      <c r="A292" t="s">
        <v>197</v>
      </c>
      <c r="B292" t="s">
        <v>31</v>
      </c>
      <c r="C292" t="s">
        <v>32</v>
      </c>
      <c r="D292" s="5">
        <v>2300</v>
      </c>
      <c r="E292" s="5">
        <v>0</v>
      </c>
      <c r="F292" s="5">
        <f>SUM(D292:E292)</f>
        <v>2300</v>
      </c>
    </row>
    <row r="293" spans="1:7" ht="12.75" x14ac:dyDescent="0.2">
      <c r="A293" t="s">
        <v>197</v>
      </c>
      <c r="B293" t="s">
        <v>35</v>
      </c>
      <c r="C293" t="s">
        <v>36</v>
      </c>
      <c r="D293" s="5">
        <v>2500</v>
      </c>
      <c r="E293" s="5">
        <v>0</v>
      </c>
      <c r="F293" s="5">
        <f t="shared" ref="F293:F294" si="18">SUM(D293:E293)</f>
        <v>2500</v>
      </c>
    </row>
    <row r="294" spans="1:7" ht="12.75" x14ac:dyDescent="0.2">
      <c r="A294" t="s">
        <v>197</v>
      </c>
      <c r="B294" t="s">
        <v>37</v>
      </c>
      <c r="C294" t="s">
        <v>38</v>
      </c>
      <c r="D294" s="5">
        <v>600</v>
      </c>
      <c r="E294" s="5">
        <v>0</v>
      </c>
      <c r="F294" s="5">
        <f t="shared" si="18"/>
        <v>600</v>
      </c>
    </row>
    <row r="295" spans="1:7" ht="12.75" x14ac:dyDescent="0.2">
      <c r="A295" s="14" t="s">
        <v>197</v>
      </c>
      <c r="B295" s="14" t="s">
        <v>39</v>
      </c>
      <c r="C295" s="14" t="s">
        <v>40</v>
      </c>
      <c r="D295" s="15">
        <v>300</v>
      </c>
      <c r="E295" s="15">
        <f>SUM(E296)</f>
        <v>0</v>
      </c>
      <c r="F295" s="15">
        <v>300</v>
      </c>
    </row>
    <row r="296" spans="1:7" ht="12.75" x14ac:dyDescent="0.2">
      <c r="A296" s="28" t="s">
        <v>197</v>
      </c>
      <c r="B296" s="28" t="s">
        <v>49</v>
      </c>
      <c r="C296" s="28" t="s">
        <v>50</v>
      </c>
      <c r="D296" s="29">
        <v>300</v>
      </c>
      <c r="E296" s="29">
        <v>0</v>
      </c>
      <c r="F296" s="29">
        <v>300</v>
      </c>
    </row>
    <row r="297" spans="1:7" ht="12.75" x14ac:dyDescent="0.2">
      <c r="A297" t="s">
        <v>197</v>
      </c>
      <c r="B297" t="s">
        <v>57</v>
      </c>
      <c r="C297" t="s">
        <v>58</v>
      </c>
      <c r="D297" s="5">
        <v>700</v>
      </c>
      <c r="E297" s="5">
        <v>0</v>
      </c>
      <c r="F297" s="5">
        <f t="shared" ref="F297:F302" si="19">SUM(D297:E297)</f>
        <v>700</v>
      </c>
    </row>
    <row r="298" spans="1:7" ht="12.75" x14ac:dyDescent="0.2">
      <c r="A298" t="s">
        <v>197</v>
      </c>
      <c r="B298" t="s">
        <v>59</v>
      </c>
      <c r="C298" t="s">
        <v>60</v>
      </c>
      <c r="D298" s="5">
        <v>500</v>
      </c>
      <c r="E298" s="5">
        <v>0</v>
      </c>
      <c r="F298" s="5">
        <f t="shared" si="19"/>
        <v>500</v>
      </c>
    </row>
    <row r="299" spans="1:7" ht="12.75" x14ac:dyDescent="0.2">
      <c r="A299" t="s">
        <v>197</v>
      </c>
      <c r="B299" t="s">
        <v>61</v>
      </c>
      <c r="C299" t="s">
        <v>62</v>
      </c>
      <c r="D299" s="5">
        <v>6400</v>
      </c>
      <c r="E299" s="5">
        <v>1400</v>
      </c>
      <c r="F299" s="5">
        <f t="shared" si="19"/>
        <v>7800</v>
      </c>
      <c r="G299" s="36" t="s">
        <v>730</v>
      </c>
    </row>
    <row r="300" spans="1:7" ht="12.75" x14ac:dyDescent="0.2">
      <c r="A300" t="s">
        <v>197</v>
      </c>
      <c r="B300" t="s">
        <v>63</v>
      </c>
      <c r="C300" t="s">
        <v>64</v>
      </c>
      <c r="D300" s="5">
        <v>800</v>
      </c>
      <c r="E300" s="5">
        <v>0</v>
      </c>
      <c r="F300" s="5">
        <f t="shared" si="19"/>
        <v>800</v>
      </c>
    </row>
    <row r="301" spans="1:7" ht="33.75" x14ac:dyDescent="0.2">
      <c r="A301" t="s">
        <v>197</v>
      </c>
      <c r="B301" t="s">
        <v>65</v>
      </c>
      <c r="C301" t="s">
        <v>66</v>
      </c>
      <c r="D301" s="5">
        <v>17200</v>
      </c>
      <c r="E301" s="5">
        <f>8500+64</f>
        <v>8564</v>
      </c>
      <c r="F301" s="5">
        <f t="shared" si="19"/>
        <v>25764</v>
      </c>
      <c r="G301" s="36" t="s">
        <v>684</v>
      </c>
    </row>
    <row r="302" spans="1:7" ht="33.75" x14ac:dyDescent="0.2">
      <c r="A302" t="s">
        <v>197</v>
      </c>
      <c r="B302" t="s">
        <v>69</v>
      </c>
      <c r="C302" t="s">
        <v>70</v>
      </c>
      <c r="D302" s="5">
        <v>20000</v>
      </c>
      <c r="E302" s="5">
        <f>416+570</f>
        <v>986</v>
      </c>
      <c r="F302" s="5">
        <f t="shared" si="19"/>
        <v>20986</v>
      </c>
      <c r="G302" s="36" t="s">
        <v>683</v>
      </c>
    </row>
    <row r="303" spans="1:7" ht="12.75" x14ac:dyDescent="0.2">
      <c r="A303" s="2" t="s">
        <v>199</v>
      </c>
      <c r="B303" s="2"/>
      <c r="C303" s="2" t="s">
        <v>200</v>
      </c>
      <c r="D303" s="8">
        <f>+D304+D309</f>
        <v>580541</v>
      </c>
      <c r="E303" s="8">
        <f>+E304+E309</f>
        <v>287059</v>
      </c>
      <c r="F303" s="8">
        <f>+F304+F309</f>
        <v>867600</v>
      </c>
    </row>
    <row r="304" spans="1:7" ht="12.75" x14ac:dyDescent="0.2">
      <c r="A304" s="6" t="s">
        <v>199</v>
      </c>
      <c r="B304" s="6" t="s">
        <v>137</v>
      </c>
      <c r="C304" s="6" t="s">
        <v>138</v>
      </c>
      <c r="D304" s="62">
        <f>+D305</f>
        <v>17200</v>
      </c>
      <c r="E304" s="55">
        <f>+E305</f>
        <v>283279</v>
      </c>
      <c r="F304" s="55">
        <f>+F305</f>
        <v>300479</v>
      </c>
      <c r="G304" s="54"/>
    </row>
    <row r="305" spans="1:7" ht="12.75" x14ac:dyDescent="0.2">
      <c r="A305" s="7" t="s">
        <v>199</v>
      </c>
      <c r="B305" s="7" t="s">
        <v>139</v>
      </c>
      <c r="C305" s="7" t="s">
        <v>140</v>
      </c>
      <c r="D305" s="10">
        <v>17200</v>
      </c>
      <c r="E305" s="56">
        <f>SUM(E306:E308)</f>
        <v>283279</v>
      </c>
      <c r="F305" s="56">
        <f>SUM(F306:F308)</f>
        <v>300479</v>
      </c>
      <c r="G305" s="54"/>
    </row>
    <row r="306" spans="1:7" ht="67.5" x14ac:dyDescent="0.2">
      <c r="A306" t="s">
        <v>199</v>
      </c>
      <c r="B306" t="s">
        <v>141</v>
      </c>
      <c r="C306" t="s">
        <v>142</v>
      </c>
      <c r="D306" s="5">
        <v>10000</v>
      </c>
      <c r="E306" s="31">
        <f>18408+30781+10000+11000+58500+153340+2450</f>
        <v>284479</v>
      </c>
      <c r="F306" s="31">
        <f t="shared" ref="F306:F307" si="20">SUM(D306:E306)</f>
        <v>294479</v>
      </c>
      <c r="G306" s="35" t="s">
        <v>743</v>
      </c>
    </row>
    <row r="307" spans="1:7" ht="22.5" x14ac:dyDescent="0.2">
      <c r="A307" t="s">
        <v>199</v>
      </c>
      <c r="B307" t="s">
        <v>177</v>
      </c>
      <c r="C307" s="11" t="s">
        <v>178</v>
      </c>
      <c r="D307" s="5">
        <v>7200</v>
      </c>
      <c r="E307" s="31">
        <v>-7200</v>
      </c>
      <c r="F307" s="31">
        <f t="shared" si="20"/>
        <v>0</v>
      </c>
      <c r="G307" s="35" t="s">
        <v>750</v>
      </c>
    </row>
    <row r="308" spans="1:7" ht="22.5" x14ac:dyDescent="0.2">
      <c r="A308" t="s">
        <v>199</v>
      </c>
      <c r="B308" s="30">
        <v>1556</v>
      </c>
      <c r="C308" s="11" t="s">
        <v>630</v>
      </c>
      <c r="D308" s="5">
        <v>0</v>
      </c>
      <c r="E308" s="31">
        <v>6000</v>
      </c>
      <c r="F308" s="31">
        <f>SUM(D308:E308)</f>
        <v>6000</v>
      </c>
      <c r="G308" s="35" t="s">
        <v>631</v>
      </c>
    </row>
    <row r="309" spans="1:7" ht="12.75" x14ac:dyDescent="0.2">
      <c r="A309" s="6" t="s">
        <v>199</v>
      </c>
      <c r="B309" s="6" t="s">
        <v>13</v>
      </c>
      <c r="C309" s="6" t="s">
        <v>14</v>
      </c>
      <c r="D309" s="9">
        <v>563341</v>
      </c>
      <c r="E309" s="9">
        <f>+E310+E314</f>
        <v>3780</v>
      </c>
      <c r="F309" s="9">
        <f>+F310+F314</f>
        <v>567121</v>
      </c>
    </row>
    <row r="310" spans="1:7" ht="12.75" x14ac:dyDescent="0.2">
      <c r="A310" s="7" t="s">
        <v>199</v>
      </c>
      <c r="B310" s="7" t="s">
        <v>15</v>
      </c>
      <c r="C310" s="7" t="s">
        <v>16</v>
      </c>
      <c r="D310" s="10">
        <v>275341</v>
      </c>
      <c r="E310" s="10">
        <f>SUM(E311:E313)</f>
        <v>400</v>
      </c>
      <c r="F310" s="10">
        <f>SUM(F311:F313)</f>
        <v>275741</v>
      </c>
      <c r="G310" s="37" t="s">
        <v>629</v>
      </c>
    </row>
    <row r="311" spans="1:7" ht="12.75" x14ac:dyDescent="0.2">
      <c r="A311" t="s">
        <v>199</v>
      </c>
      <c r="B311" t="s">
        <v>21</v>
      </c>
      <c r="C311" t="s">
        <v>22</v>
      </c>
      <c r="D311" s="5">
        <v>204465</v>
      </c>
      <c r="E311" s="5">
        <v>300</v>
      </c>
      <c r="F311" s="5">
        <v>204765</v>
      </c>
      <c r="G311" s="37"/>
    </row>
    <row r="312" spans="1:7" ht="12.75" x14ac:dyDescent="0.2">
      <c r="A312" t="s">
        <v>199</v>
      </c>
      <c r="B312" t="s">
        <v>23</v>
      </c>
      <c r="C312" t="s">
        <v>24</v>
      </c>
      <c r="D312" s="5">
        <v>1320</v>
      </c>
      <c r="E312" s="5">
        <v>0</v>
      </c>
      <c r="F312" s="5">
        <v>1320</v>
      </c>
    </row>
    <row r="313" spans="1:7" ht="12.75" x14ac:dyDescent="0.2">
      <c r="A313" t="s">
        <v>199</v>
      </c>
      <c r="B313" t="s">
        <v>27</v>
      </c>
      <c r="C313" t="s">
        <v>28</v>
      </c>
      <c r="D313" s="5">
        <v>69556</v>
      </c>
      <c r="E313" s="5">
        <v>100</v>
      </c>
      <c r="F313" s="5">
        <v>69656</v>
      </c>
    </row>
    <row r="314" spans="1:7" ht="12.75" x14ac:dyDescent="0.2">
      <c r="A314" s="7" t="s">
        <v>199</v>
      </c>
      <c r="B314" s="7" t="s">
        <v>29</v>
      </c>
      <c r="C314" s="7" t="s">
        <v>30</v>
      </c>
      <c r="D314" s="10">
        <v>288000</v>
      </c>
      <c r="E314" s="10">
        <f>SUM(E315:E333)-E318</f>
        <v>3380</v>
      </c>
      <c r="F314" s="10">
        <f>SUM(F315:F333)-F318</f>
        <v>291380</v>
      </c>
    </row>
    <row r="315" spans="1:7" ht="22.5" x14ac:dyDescent="0.2">
      <c r="A315" t="s">
        <v>199</v>
      </c>
      <c r="B315" t="s">
        <v>31</v>
      </c>
      <c r="C315" t="s">
        <v>32</v>
      </c>
      <c r="D315" s="5">
        <v>6000</v>
      </c>
      <c r="E315" s="5">
        <v>180</v>
      </c>
      <c r="F315" s="5">
        <v>6180</v>
      </c>
      <c r="G315" s="37" t="s">
        <v>632</v>
      </c>
    </row>
    <row r="316" spans="1:7" ht="12.75" x14ac:dyDescent="0.2">
      <c r="A316" t="s">
        <v>199</v>
      </c>
      <c r="B316" t="s">
        <v>35</v>
      </c>
      <c r="C316" t="s">
        <v>36</v>
      </c>
      <c r="D316" s="5">
        <v>100</v>
      </c>
      <c r="E316" s="5">
        <v>0</v>
      </c>
      <c r="F316" s="5">
        <v>100</v>
      </c>
    </row>
    <row r="317" spans="1:7" ht="12.75" x14ac:dyDescent="0.2">
      <c r="A317" t="s">
        <v>199</v>
      </c>
      <c r="B317" t="s">
        <v>37</v>
      </c>
      <c r="C317" t="s">
        <v>38</v>
      </c>
      <c r="D317" s="5">
        <v>1800</v>
      </c>
      <c r="E317" s="5">
        <v>0</v>
      </c>
      <c r="F317" s="5">
        <v>1800</v>
      </c>
    </row>
    <row r="318" spans="1:7" ht="12.75" x14ac:dyDescent="0.2">
      <c r="A318" s="14" t="s">
        <v>199</v>
      </c>
      <c r="B318" s="14" t="s">
        <v>39</v>
      </c>
      <c r="C318" s="14" t="s">
        <v>40</v>
      </c>
      <c r="D318" s="15">
        <v>161800</v>
      </c>
      <c r="E318" s="15">
        <f>SUM(E319:E326)</f>
        <v>0</v>
      </c>
      <c r="F318" s="15">
        <f>SUM(F319:F326)</f>
        <v>161800</v>
      </c>
    </row>
    <row r="319" spans="1:7" ht="12.75" x14ac:dyDescent="0.2">
      <c r="A319" s="28" t="s">
        <v>199</v>
      </c>
      <c r="B319" s="28" t="s">
        <v>41</v>
      </c>
      <c r="C319" s="28" t="s">
        <v>42</v>
      </c>
      <c r="D319" s="29">
        <v>54400</v>
      </c>
      <c r="E319" s="29">
        <v>0</v>
      </c>
      <c r="F319" s="29">
        <v>54400</v>
      </c>
    </row>
    <row r="320" spans="1:7" ht="12.75" x14ac:dyDescent="0.2">
      <c r="A320" s="28" t="s">
        <v>199</v>
      </c>
      <c r="B320" s="28" t="s">
        <v>43</v>
      </c>
      <c r="C320" s="28" t="s">
        <v>44</v>
      </c>
      <c r="D320" s="29">
        <v>41300</v>
      </c>
      <c r="E320" s="29">
        <v>0</v>
      </c>
      <c r="F320" s="29">
        <v>41300</v>
      </c>
    </row>
    <row r="321" spans="1:7" ht="12.75" x14ac:dyDescent="0.2">
      <c r="A321" s="28" t="s">
        <v>199</v>
      </c>
      <c r="B321" s="28" t="s">
        <v>45</v>
      </c>
      <c r="C321" s="28" t="s">
        <v>46</v>
      </c>
      <c r="D321" s="29">
        <v>10800</v>
      </c>
      <c r="E321" s="29">
        <v>0</v>
      </c>
      <c r="F321" s="29">
        <v>10800</v>
      </c>
    </row>
    <row r="322" spans="1:7" ht="12.75" x14ac:dyDescent="0.2">
      <c r="A322" s="28" t="s">
        <v>199</v>
      </c>
      <c r="B322" s="28" t="s">
        <v>47</v>
      </c>
      <c r="C322" s="28" t="s">
        <v>48</v>
      </c>
      <c r="D322" s="29">
        <v>17900</v>
      </c>
      <c r="E322" s="29">
        <v>0</v>
      </c>
      <c r="F322" s="29">
        <v>17900</v>
      </c>
    </row>
    <row r="323" spans="1:7" ht="12.75" x14ac:dyDescent="0.2">
      <c r="A323" s="28" t="s">
        <v>199</v>
      </c>
      <c r="B323" s="28" t="s">
        <v>49</v>
      </c>
      <c r="C323" s="28" t="s">
        <v>50</v>
      </c>
      <c r="D323" s="29">
        <v>29500</v>
      </c>
      <c r="E323" s="29">
        <v>0</v>
      </c>
      <c r="F323" s="29">
        <v>29500</v>
      </c>
    </row>
    <row r="324" spans="1:7" ht="12.75" x14ac:dyDescent="0.2">
      <c r="A324" s="28" t="s">
        <v>199</v>
      </c>
      <c r="B324" s="28" t="s">
        <v>51</v>
      </c>
      <c r="C324" s="28" t="s">
        <v>52</v>
      </c>
      <c r="D324" s="29">
        <v>2900</v>
      </c>
      <c r="E324" s="29">
        <v>0</v>
      </c>
      <c r="F324" s="29">
        <v>2900</v>
      </c>
    </row>
    <row r="325" spans="1:7" ht="12.75" x14ac:dyDescent="0.2">
      <c r="A325" s="28" t="s">
        <v>199</v>
      </c>
      <c r="B325" s="28" t="s">
        <v>53</v>
      </c>
      <c r="C325" s="28" t="s">
        <v>54</v>
      </c>
      <c r="D325" s="29">
        <v>2200</v>
      </c>
      <c r="E325" s="29">
        <v>0</v>
      </c>
      <c r="F325" s="29">
        <v>2200</v>
      </c>
    </row>
    <row r="326" spans="1:7" ht="12.75" x14ac:dyDescent="0.2">
      <c r="A326" s="28" t="s">
        <v>199</v>
      </c>
      <c r="B326" s="28" t="s">
        <v>55</v>
      </c>
      <c r="C326" s="28" t="s">
        <v>56</v>
      </c>
      <c r="D326" s="29">
        <v>2800</v>
      </c>
      <c r="E326" s="29">
        <v>0</v>
      </c>
      <c r="F326" s="29">
        <v>2800</v>
      </c>
    </row>
    <row r="327" spans="1:7" ht="12.75" x14ac:dyDescent="0.2">
      <c r="A327" t="s">
        <v>199</v>
      </c>
      <c r="B327" t="s">
        <v>109</v>
      </c>
      <c r="C327" t="s">
        <v>110</v>
      </c>
      <c r="D327" s="5">
        <v>34400</v>
      </c>
      <c r="E327" s="5">
        <v>0</v>
      </c>
      <c r="F327" s="5">
        <v>34400</v>
      </c>
    </row>
    <row r="328" spans="1:7" ht="12.75" x14ac:dyDescent="0.2">
      <c r="A328" t="s">
        <v>199</v>
      </c>
      <c r="B328" t="s">
        <v>57</v>
      </c>
      <c r="C328" t="s">
        <v>58</v>
      </c>
      <c r="D328" s="5">
        <v>13900</v>
      </c>
      <c r="E328" s="5">
        <v>0</v>
      </c>
      <c r="F328" s="5">
        <v>13900</v>
      </c>
    </row>
    <row r="329" spans="1:7" ht="12.75" x14ac:dyDescent="0.2">
      <c r="A329" t="s">
        <v>199</v>
      </c>
      <c r="B329" t="s">
        <v>59</v>
      </c>
      <c r="C329" t="s">
        <v>60</v>
      </c>
      <c r="D329" s="5">
        <v>1000</v>
      </c>
      <c r="E329" s="5">
        <v>0</v>
      </c>
      <c r="F329" s="5">
        <v>1000</v>
      </c>
    </row>
    <row r="330" spans="1:7" ht="12.75" x14ac:dyDescent="0.2">
      <c r="A330" t="s">
        <v>199</v>
      </c>
      <c r="B330" t="s">
        <v>61</v>
      </c>
      <c r="C330" t="s">
        <v>62</v>
      </c>
      <c r="D330" s="5">
        <v>24300</v>
      </c>
      <c r="E330" s="5">
        <v>0</v>
      </c>
      <c r="F330" s="5">
        <v>24300</v>
      </c>
    </row>
    <row r="331" spans="1:7" ht="12.75" x14ac:dyDescent="0.2">
      <c r="A331" t="s">
        <v>199</v>
      </c>
      <c r="B331" t="s">
        <v>63</v>
      </c>
      <c r="C331" t="s">
        <v>64</v>
      </c>
      <c r="D331" s="5">
        <v>200</v>
      </c>
      <c r="E331" s="5">
        <v>0</v>
      </c>
      <c r="F331" s="5">
        <v>200</v>
      </c>
    </row>
    <row r="332" spans="1:7" ht="12.75" x14ac:dyDescent="0.2">
      <c r="A332" t="s">
        <v>199</v>
      </c>
      <c r="B332" t="s">
        <v>65</v>
      </c>
      <c r="C332" t="s">
        <v>66</v>
      </c>
      <c r="D332" s="5">
        <v>4500</v>
      </c>
      <c r="E332" s="5">
        <v>3200</v>
      </c>
      <c r="F332" s="5">
        <v>7700</v>
      </c>
      <c r="G332" s="37" t="s">
        <v>633</v>
      </c>
    </row>
    <row r="333" spans="1:7" ht="12.75" x14ac:dyDescent="0.2">
      <c r="A333" t="s">
        <v>199</v>
      </c>
      <c r="B333" t="s">
        <v>69</v>
      </c>
      <c r="C333" t="s">
        <v>70</v>
      </c>
      <c r="D333" s="5">
        <v>40000</v>
      </c>
      <c r="E333" s="5">
        <v>0</v>
      </c>
      <c r="F333" s="5">
        <v>40000</v>
      </c>
    </row>
    <row r="334" spans="1:7" ht="12.75" x14ac:dyDescent="0.2">
      <c r="A334" s="2" t="s">
        <v>201</v>
      </c>
      <c r="B334" s="2"/>
      <c r="C334" s="2" t="s">
        <v>202</v>
      </c>
      <c r="D334" s="8">
        <f>+D335</f>
        <v>24000</v>
      </c>
      <c r="E334" s="8">
        <v>0</v>
      </c>
      <c r="F334" s="8">
        <f>+F335</f>
        <v>24000</v>
      </c>
    </row>
    <row r="335" spans="1:7" ht="12.75" x14ac:dyDescent="0.2">
      <c r="A335" s="6" t="s">
        <v>201</v>
      </c>
      <c r="B335" s="6" t="s">
        <v>3</v>
      </c>
      <c r="C335" s="6" t="s">
        <v>4</v>
      </c>
      <c r="D335" s="9">
        <f>+D336</f>
        <v>24000</v>
      </c>
      <c r="E335" s="9">
        <v>0</v>
      </c>
      <c r="F335" s="9">
        <f>+F336</f>
        <v>24000</v>
      </c>
    </row>
    <row r="336" spans="1:7" ht="12.75" x14ac:dyDescent="0.2">
      <c r="A336" s="7" t="s">
        <v>201</v>
      </c>
      <c r="B336" s="7" t="s">
        <v>5</v>
      </c>
      <c r="C336" s="7" t="s">
        <v>6</v>
      </c>
      <c r="D336" s="10">
        <f>+D337</f>
        <v>24000</v>
      </c>
      <c r="E336" s="10">
        <v>0</v>
      </c>
      <c r="F336" s="10">
        <f>+F337</f>
        <v>24000</v>
      </c>
    </row>
    <row r="337" spans="1:7" ht="12.75" x14ac:dyDescent="0.2">
      <c r="A337" t="s">
        <v>201</v>
      </c>
      <c r="B337" t="s">
        <v>7</v>
      </c>
      <c r="C337" t="s">
        <v>8</v>
      </c>
      <c r="D337" s="5">
        <v>24000</v>
      </c>
      <c r="E337" s="5">
        <v>0</v>
      </c>
      <c r="F337" s="5">
        <v>24000</v>
      </c>
    </row>
    <row r="338" spans="1:7" ht="12.75" x14ac:dyDescent="0.2">
      <c r="A338" s="2" t="s">
        <v>203</v>
      </c>
      <c r="B338" s="2"/>
      <c r="C338" s="2" t="s">
        <v>204</v>
      </c>
      <c r="D338" s="8">
        <v>350145</v>
      </c>
      <c r="E338" s="8">
        <v>13127</v>
      </c>
      <c r="F338" s="8">
        <v>363272</v>
      </c>
    </row>
    <row r="339" spans="1:7" ht="12.75" x14ac:dyDescent="0.2">
      <c r="A339" s="6" t="s">
        <v>203</v>
      </c>
      <c r="B339" s="6" t="s">
        <v>13</v>
      </c>
      <c r="C339" s="6" t="s">
        <v>14</v>
      </c>
      <c r="D339" s="9">
        <v>350145</v>
      </c>
      <c r="E339" s="9">
        <v>13127</v>
      </c>
      <c r="F339" s="9">
        <v>363272</v>
      </c>
    </row>
    <row r="340" spans="1:7" ht="12.75" x14ac:dyDescent="0.2">
      <c r="A340" s="7" t="s">
        <v>203</v>
      </c>
      <c r="B340" s="7" t="s">
        <v>15</v>
      </c>
      <c r="C340" s="7" t="s">
        <v>16</v>
      </c>
      <c r="D340" s="10">
        <v>316045</v>
      </c>
      <c r="E340" s="10">
        <v>13127</v>
      </c>
      <c r="F340" s="10">
        <v>329172</v>
      </c>
    </row>
    <row r="341" spans="1:7" ht="12.75" x14ac:dyDescent="0.2">
      <c r="A341" t="s">
        <v>203</v>
      </c>
      <c r="B341" t="s">
        <v>21</v>
      </c>
      <c r="C341" t="s">
        <v>22</v>
      </c>
      <c r="D341" s="5">
        <v>236207</v>
      </c>
      <c r="E341" s="5">
        <v>9811</v>
      </c>
      <c r="F341" s="5">
        <v>246018</v>
      </c>
      <c r="G341" s="37" t="s">
        <v>635</v>
      </c>
    </row>
    <row r="342" spans="1:7" ht="12.75" x14ac:dyDescent="0.2">
      <c r="A342" t="s">
        <v>203</v>
      </c>
      <c r="B342" t="s">
        <v>27</v>
      </c>
      <c r="C342" t="s">
        <v>28</v>
      </c>
      <c r="D342" s="5">
        <v>79838</v>
      </c>
      <c r="E342" s="5">
        <v>3316</v>
      </c>
      <c r="F342" s="5">
        <v>83154</v>
      </c>
    </row>
    <row r="343" spans="1:7" ht="12.75" x14ac:dyDescent="0.2">
      <c r="A343" s="7" t="s">
        <v>203</v>
      </c>
      <c r="B343" s="7" t="s">
        <v>29</v>
      </c>
      <c r="C343" s="7" t="s">
        <v>30</v>
      </c>
      <c r="D343" s="10">
        <v>34100</v>
      </c>
      <c r="E343" s="10">
        <v>0</v>
      </c>
      <c r="F343" s="10">
        <v>34100</v>
      </c>
    </row>
    <row r="344" spans="1:7" ht="12.75" x14ac:dyDescent="0.2">
      <c r="A344" t="s">
        <v>203</v>
      </c>
      <c r="B344" t="s">
        <v>31</v>
      </c>
      <c r="C344" t="s">
        <v>32</v>
      </c>
      <c r="D344" s="5">
        <v>2200</v>
      </c>
      <c r="E344" s="5">
        <v>0</v>
      </c>
      <c r="F344" s="5">
        <v>2200</v>
      </c>
    </row>
    <row r="345" spans="1:7" ht="12.75" x14ac:dyDescent="0.2">
      <c r="A345" t="s">
        <v>203</v>
      </c>
      <c r="B345" t="s">
        <v>35</v>
      </c>
      <c r="C345" t="s">
        <v>36</v>
      </c>
      <c r="D345" s="5">
        <v>100</v>
      </c>
      <c r="E345" s="5">
        <v>0</v>
      </c>
      <c r="F345" s="5">
        <v>100</v>
      </c>
    </row>
    <row r="346" spans="1:7" ht="12.75" x14ac:dyDescent="0.2">
      <c r="A346" t="s">
        <v>203</v>
      </c>
      <c r="B346" t="s">
        <v>37</v>
      </c>
      <c r="C346" t="s">
        <v>38</v>
      </c>
      <c r="D346" s="5">
        <v>600</v>
      </c>
      <c r="E346" s="5">
        <v>0</v>
      </c>
      <c r="F346" s="5">
        <v>600</v>
      </c>
    </row>
    <row r="347" spans="1:7" ht="12.75" x14ac:dyDescent="0.2">
      <c r="A347" s="14" t="s">
        <v>203</v>
      </c>
      <c r="B347" s="14" t="s">
        <v>39</v>
      </c>
      <c r="C347" s="14" t="s">
        <v>40</v>
      </c>
      <c r="D347" s="15">
        <v>21900</v>
      </c>
      <c r="E347" s="15">
        <v>0</v>
      </c>
      <c r="F347" s="15">
        <v>21900</v>
      </c>
    </row>
    <row r="348" spans="1:7" ht="12.75" x14ac:dyDescent="0.2">
      <c r="A348" s="28" t="s">
        <v>203</v>
      </c>
      <c r="B348" s="28" t="s">
        <v>41</v>
      </c>
      <c r="C348" s="28" t="s">
        <v>42</v>
      </c>
      <c r="D348" s="29">
        <v>11000</v>
      </c>
      <c r="E348" s="29">
        <v>0</v>
      </c>
      <c r="F348" s="29">
        <v>11000</v>
      </c>
    </row>
    <row r="349" spans="1:7" ht="12.75" x14ac:dyDescent="0.2">
      <c r="A349" s="28" t="s">
        <v>203</v>
      </c>
      <c r="B349" s="28" t="s">
        <v>43</v>
      </c>
      <c r="C349" s="28" t="s">
        <v>44</v>
      </c>
      <c r="D349" s="29">
        <v>2800</v>
      </c>
      <c r="E349" s="29">
        <v>0</v>
      </c>
      <c r="F349" s="29">
        <v>2800</v>
      </c>
    </row>
    <row r="350" spans="1:7" ht="12.75" x14ac:dyDescent="0.2">
      <c r="A350" s="28" t="s">
        <v>203</v>
      </c>
      <c r="B350" s="28" t="s">
        <v>45</v>
      </c>
      <c r="C350" s="28" t="s">
        <v>46</v>
      </c>
      <c r="D350" s="29">
        <v>500</v>
      </c>
      <c r="E350" s="29">
        <v>0</v>
      </c>
      <c r="F350" s="29">
        <v>500</v>
      </c>
    </row>
    <row r="351" spans="1:7" ht="12.75" x14ac:dyDescent="0.2">
      <c r="A351" s="28" t="s">
        <v>203</v>
      </c>
      <c r="B351" s="28" t="s">
        <v>47</v>
      </c>
      <c r="C351" s="28" t="s">
        <v>48</v>
      </c>
      <c r="D351" s="29">
        <v>2500</v>
      </c>
      <c r="E351" s="29">
        <v>0</v>
      </c>
      <c r="F351" s="29">
        <v>2500</v>
      </c>
    </row>
    <row r="352" spans="1:7" ht="12.75" x14ac:dyDescent="0.2">
      <c r="A352" s="28" t="s">
        <v>203</v>
      </c>
      <c r="B352" s="28" t="s">
        <v>49</v>
      </c>
      <c r="C352" s="28" t="s">
        <v>50</v>
      </c>
      <c r="D352" s="29">
        <v>3300</v>
      </c>
      <c r="E352" s="29">
        <v>0</v>
      </c>
      <c r="F352" s="29">
        <v>3300</v>
      </c>
    </row>
    <row r="353" spans="1:8" ht="12.75" x14ac:dyDescent="0.2">
      <c r="A353" s="28" t="s">
        <v>203</v>
      </c>
      <c r="B353" s="28" t="s">
        <v>51</v>
      </c>
      <c r="C353" s="28" t="s">
        <v>52</v>
      </c>
      <c r="D353" s="29">
        <v>900</v>
      </c>
      <c r="E353" s="29">
        <v>0</v>
      </c>
      <c r="F353" s="29">
        <v>900</v>
      </c>
    </row>
    <row r="354" spans="1:8" ht="12.75" x14ac:dyDescent="0.2">
      <c r="A354" s="28" t="s">
        <v>203</v>
      </c>
      <c r="B354" s="28" t="s">
        <v>53</v>
      </c>
      <c r="C354" s="28" t="s">
        <v>54</v>
      </c>
      <c r="D354" s="29">
        <v>600</v>
      </c>
      <c r="E354" s="29">
        <v>0</v>
      </c>
      <c r="F354" s="29">
        <v>600</v>
      </c>
    </row>
    <row r="355" spans="1:8" ht="12.75" x14ac:dyDescent="0.2">
      <c r="A355" s="28" t="s">
        <v>203</v>
      </c>
      <c r="B355" s="28" t="s">
        <v>55</v>
      </c>
      <c r="C355" s="28" t="s">
        <v>56</v>
      </c>
      <c r="D355" s="29">
        <v>300</v>
      </c>
      <c r="E355" s="29">
        <v>0</v>
      </c>
      <c r="F355" s="29">
        <v>300</v>
      </c>
    </row>
    <row r="356" spans="1:8" ht="12.75" x14ac:dyDescent="0.2">
      <c r="A356" t="s">
        <v>203</v>
      </c>
      <c r="B356" t="s">
        <v>57</v>
      </c>
      <c r="C356" t="s">
        <v>58</v>
      </c>
      <c r="D356" s="5">
        <v>2000</v>
      </c>
      <c r="E356" s="5">
        <v>0</v>
      </c>
      <c r="F356" s="5">
        <v>2000</v>
      </c>
    </row>
    <row r="357" spans="1:8" ht="12.75" x14ac:dyDescent="0.2">
      <c r="A357" t="s">
        <v>203</v>
      </c>
      <c r="B357" t="s">
        <v>59</v>
      </c>
      <c r="C357" t="s">
        <v>60</v>
      </c>
      <c r="D357" s="5">
        <v>1600</v>
      </c>
      <c r="E357" s="5">
        <v>0</v>
      </c>
      <c r="F357" s="5">
        <v>1600</v>
      </c>
    </row>
    <row r="358" spans="1:8" ht="12.75" x14ac:dyDescent="0.2">
      <c r="A358" t="s">
        <v>203</v>
      </c>
      <c r="B358" t="s">
        <v>61</v>
      </c>
      <c r="C358" t="s">
        <v>62</v>
      </c>
      <c r="D358" s="5">
        <v>2600</v>
      </c>
      <c r="E358" s="5">
        <v>0</v>
      </c>
      <c r="F358" s="5">
        <v>2600</v>
      </c>
    </row>
    <row r="359" spans="1:8" ht="12.75" x14ac:dyDescent="0.2">
      <c r="A359" t="s">
        <v>203</v>
      </c>
      <c r="B359" t="s">
        <v>63</v>
      </c>
      <c r="C359" t="s">
        <v>64</v>
      </c>
      <c r="D359" s="5">
        <v>200</v>
      </c>
      <c r="E359" s="5">
        <v>0</v>
      </c>
      <c r="F359" s="5">
        <v>200</v>
      </c>
    </row>
    <row r="360" spans="1:8" ht="12.75" x14ac:dyDescent="0.2">
      <c r="A360" t="s">
        <v>203</v>
      </c>
      <c r="B360" t="s">
        <v>195</v>
      </c>
      <c r="C360" t="s">
        <v>196</v>
      </c>
      <c r="D360" s="5">
        <v>300</v>
      </c>
      <c r="E360" s="5">
        <v>0</v>
      </c>
      <c r="F360" s="5">
        <v>300</v>
      </c>
    </row>
    <row r="361" spans="1:8" ht="12.75" x14ac:dyDescent="0.2">
      <c r="A361" t="s">
        <v>203</v>
      </c>
      <c r="B361" t="s">
        <v>65</v>
      </c>
      <c r="C361" t="s">
        <v>66</v>
      </c>
      <c r="D361" s="5">
        <v>2600</v>
      </c>
      <c r="E361" s="5">
        <v>0</v>
      </c>
      <c r="F361" s="5">
        <v>2600</v>
      </c>
    </row>
    <row r="362" spans="1:8" ht="12.75" x14ac:dyDescent="0.2">
      <c r="A362" s="2" t="s">
        <v>205</v>
      </c>
      <c r="B362" s="2"/>
      <c r="C362" s="2" t="s">
        <v>206</v>
      </c>
      <c r="D362" s="8">
        <v>143000</v>
      </c>
      <c r="E362" s="8">
        <v>9850</v>
      </c>
      <c r="F362" s="8">
        <v>152850</v>
      </c>
    </row>
    <row r="363" spans="1:8" ht="12.75" x14ac:dyDescent="0.2">
      <c r="A363" s="6" t="s">
        <v>205</v>
      </c>
      <c r="B363" s="6" t="s">
        <v>13</v>
      </c>
      <c r="C363" s="6" t="s">
        <v>14</v>
      </c>
      <c r="D363" s="9">
        <v>143000</v>
      </c>
      <c r="E363" s="9">
        <v>9850</v>
      </c>
      <c r="F363" s="9">
        <v>152850</v>
      </c>
    </row>
    <row r="364" spans="1:8" ht="12.75" x14ac:dyDescent="0.2">
      <c r="A364" s="7" t="s">
        <v>205</v>
      </c>
      <c r="B364" s="7" t="s">
        <v>29</v>
      </c>
      <c r="C364" s="7" t="s">
        <v>30</v>
      </c>
      <c r="D364" s="10">
        <v>143000</v>
      </c>
      <c r="E364" s="10">
        <v>9850</v>
      </c>
      <c r="F364" s="10">
        <v>152850</v>
      </c>
    </row>
    <row r="365" spans="1:8" ht="33.75" x14ac:dyDescent="0.2">
      <c r="A365" t="s">
        <v>205</v>
      </c>
      <c r="B365" t="s">
        <v>195</v>
      </c>
      <c r="C365" t="s">
        <v>196</v>
      </c>
      <c r="D365" s="5">
        <v>143000</v>
      </c>
      <c r="E365" s="5">
        <v>9850</v>
      </c>
      <c r="F365" s="5">
        <v>152850</v>
      </c>
      <c r="G365" s="37" t="s">
        <v>636</v>
      </c>
    </row>
    <row r="366" spans="1:8" ht="12.75" x14ac:dyDescent="0.2">
      <c r="A366" s="2" t="s">
        <v>207</v>
      </c>
      <c r="B366" s="2"/>
      <c r="C366" s="2" t="s">
        <v>208</v>
      </c>
      <c r="D366" s="8">
        <v>91159</v>
      </c>
      <c r="E366" s="8">
        <f>+E367+E370</f>
        <v>17923</v>
      </c>
      <c r="F366" s="8">
        <f>+F367+F370</f>
        <v>109082</v>
      </c>
      <c r="H366" s="31"/>
    </row>
    <row r="367" spans="1:8" ht="12.75" x14ac:dyDescent="0.2">
      <c r="A367" s="6" t="s">
        <v>207</v>
      </c>
      <c r="B367" s="6" t="s">
        <v>3</v>
      </c>
      <c r="C367" s="6" t="s">
        <v>4</v>
      </c>
      <c r="D367" s="9">
        <v>1600</v>
      </c>
      <c r="E367" s="9">
        <f>+E368</f>
        <v>0</v>
      </c>
      <c r="F367" s="9">
        <f>+F368</f>
        <v>1600</v>
      </c>
    </row>
    <row r="368" spans="1:8" ht="12.75" x14ac:dyDescent="0.2">
      <c r="A368" s="7" t="s">
        <v>207</v>
      </c>
      <c r="B368" s="7" t="s">
        <v>5</v>
      </c>
      <c r="C368" s="7" t="s">
        <v>6</v>
      </c>
      <c r="D368" s="10">
        <v>1600</v>
      </c>
      <c r="E368" s="10">
        <f>SUM(E369)</f>
        <v>0</v>
      </c>
      <c r="F368" s="10">
        <f>SUM(F369)</f>
        <v>1600</v>
      </c>
    </row>
    <row r="369" spans="1:7" ht="12.75" x14ac:dyDescent="0.2">
      <c r="A369" t="s">
        <v>207</v>
      </c>
      <c r="B369" t="s">
        <v>7</v>
      </c>
      <c r="C369" t="s">
        <v>8</v>
      </c>
      <c r="D369" s="5">
        <v>1600</v>
      </c>
      <c r="E369" s="5">
        <v>0</v>
      </c>
      <c r="F369" s="5">
        <v>1600</v>
      </c>
    </row>
    <row r="370" spans="1:7" ht="12.75" x14ac:dyDescent="0.2">
      <c r="A370" s="6" t="s">
        <v>207</v>
      </c>
      <c r="B370" s="6" t="s">
        <v>13</v>
      </c>
      <c r="C370" s="6" t="s">
        <v>14</v>
      </c>
      <c r="D370" s="9">
        <v>89559</v>
      </c>
      <c r="E370" s="9">
        <f>+E371+E374</f>
        <v>17923</v>
      </c>
      <c r="F370" s="9">
        <f>+F371+F374</f>
        <v>107482</v>
      </c>
    </row>
    <row r="371" spans="1:7" ht="12.75" x14ac:dyDescent="0.2">
      <c r="A371" s="7" t="s">
        <v>207</v>
      </c>
      <c r="B371" s="7" t="s">
        <v>15</v>
      </c>
      <c r="C371" s="7" t="s">
        <v>16</v>
      </c>
      <c r="D371" s="10">
        <v>48259</v>
      </c>
      <c r="E371" s="10">
        <f>SUM(E372:E373)</f>
        <v>9633.6</v>
      </c>
      <c r="F371" s="10">
        <f>SUM(F372:F373)</f>
        <v>57892.6</v>
      </c>
      <c r="G371" s="36" t="s">
        <v>677</v>
      </c>
    </row>
    <row r="372" spans="1:7" ht="12.75" x14ac:dyDescent="0.2">
      <c r="A372" t="s">
        <v>207</v>
      </c>
      <c r="B372" t="s">
        <v>21</v>
      </c>
      <c r="C372" t="s">
        <v>22</v>
      </c>
      <c r="D372" s="5">
        <v>36068</v>
      </c>
      <c r="E372" s="5">
        <v>7200</v>
      </c>
      <c r="F372" s="5">
        <f t="shared" ref="F372:F373" si="21">SUM(D372:E372)</f>
        <v>43268</v>
      </c>
    </row>
    <row r="373" spans="1:7" ht="12.75" x14ac:dyDescent="0.2">
      <c r="A373" t="s">
        <v>207</v>
      </c>
      <c r="B373" t="s">
        <v>27</v>
      </c>
      <c r="C373" t="s">
        <v>28</v>
      </c>
      <c r="D373" s="5">
        <v>12191</v>
      </c>
      <c r="E373" s="5">
        <v>2433.6</v>
      </c>
      <c r="F373" s="5">
        <f t="shared" si="21"/>
        <v>14624.6</v>
      </c>
    </row>
    <row r="374" spans="1:7" ht="12.75" x14ac:dyDescent="0.2">
      <c r="A374" s="7" t="s">
        <v>207</v>
      </c>
      <c r="B374" s="7" t="s">
        <v>29</v>
      </c>
      <c r="C374" s="7" t="s">
        <v>30</v>
      </c>
      <c r="D374" s="10">
        <v>41300</v>
      </c>
      <c r="E374" s="10">
        <f>SUM(E375:E390)-E378</f>
        <v>8289.4</v>
      </c>
      <c r="F374" s="10">
        <f>SUM(F375:F390)-F378</f>
        <v>49589.399999999994</v>
      </c>
    </row>
    <row r="375" spans="1:7" ht="12.75" x14ac:dyDescent="0.2">
      <c r="A375" t="s">
        <v>207</v>
      </c>
      <c r="B375" t="s">
        <v>31</v>
      </c>
      <c r="C375" t="s">
        <v>32</v>
      </c>
      <c r="D375" s="5">
        <v>1500</v>
      </c>
      <c r="E375" s="5">
        <f>630+509.4</f>
        <v>1139.4000000000001</v>
      </c>
      <c r="F375" s="5">
        <f>SUM(D375:E375)</f>
        <v>2639.4</v>
      </c>
      <c r="G375" s="36" t="s">
        <v>678</v>
      </c>
    </row>
    <row r="376" spans="1:7" ht="12.75" x14ac:dyDescent="0.2">
      <c r="A376" t="s">
        <v>207</v>
      </c>
      <c r="B376" t="s">
        <v>35</v>
      </c>
      <c r="C376" t="s">
        <v>36</v>
      </c>
      <c r="D376" s="5">
        <v>200</v>
      </c>
      <c r="E376" s="5">
        <v>0</v>
      </c>
      <c r="F376" s="5">
        <f t="shared" ref="F376:F377" si="22">SUM(D376:E376)</f>
        <v>200</v>
      </c>
    </row>
    <row r="377" spans="1:7" ht="12.75" x14ac:dyDescent="0.2">
      <c r="A377" t="s">
        <v>207</v>
      </c>
      <c r="B377" t="s">
        <v>37</v>
      </c>
      <c r="C377" t="s">
        <v>38</v>
      </c>
      <c r="D377" s="5">
        <v>200</v>
      </c>
      <c r="E377" s="5">
        <v>0</v>
      </c>
      <c r="F377" s="5">
        <f t="shared" si="22"/>
        <v>200</v>
      </c>
    </row>
    <row r="378" spans="1:7" ht="12.75" x14ac:dyDescent="0.2">
      <c r="A378" s="14" t="s">
        <v>207</v>
      </c>
      <c r="B378" s="14" t="s">
        <v>39</v>
      </c>
      <c r="C378" s="14" t="s">
        <v>40</v>
      </c>
      <c r="D378" s="15">
        <v>23700</v>
      </c>
      <c r="E378" s="15">
        <f>SUM(E379:E385)</f>
        <v>0</v>
      </c>
      <c r="F378" s="15">
        <f>SUM(F379:F385)</f>
        <v>23700</v>
      </c>
    </row>
    <row r="379" spans="1:7" ht="12.75" x14ac:dyDescent="0.2">
      <c r="A379" s="28" t="s">
        <v>207</v>
      </c>
      <c r="B379" s="28" t="s">
        <v>41</v>
      </c>
      <c r="C379" s="28" t="s">
        <v>42</v>
      </c>
      <c r="D379" s="29">
        <v>12500</v>
      </c>
      <c r="E379" s="29">
        <v>0</v>
      </c>
      <c r="F379" s="29">
        <v>12500</v>
      </c>
    </row>
    <row r="380" spans="1:7" ht="12.75" x14ac:dyDescent="0.2">
      <c r="A380" s="28" t="s">
        <v>207</v>
      </c>
      <c r="B380" s="28" t="s">
        <v>43</v>
      </c>
      <c r="C380" s="28" t="s">
        <v>44</v>
      </c>
      <c r="D380" s="29">
        <v>3700</v>
      </c>
      <c r="E380" s="29">
        <v>0</v>
      </c>
      <c r="F380" s="29">
        <v>3700</v>
      </c>
    </row>
    <row r="381" spans="1:7" ht="12.75" x14ac:dyDescent="0.2">
      <c r="A381" s="28" t="s">
        <v>207</v>
      </c>
      <c r="B381" s="28" t="s">
        <v>45</v>
      </c>
      <c r="C381" s="28" t="s">
        <v>46</v>
      </c>
      <c r="D381" s="29">
        <v>600</v>
      </c>
      <c r="E381" s="29">
        <v>0</v>
      </c>
      <c r="F381" s="29">
        <v>600</v>
      </c>
    </row>
    <row r="382" spans="1:7" ht="12.75" x14ac:dyDescent="0.2">
      <c r="A382" s="28" t="s">
        <v>207</v>
      </c>
      <c r="B382" s="28" t="s">
        <v>47</v>
      </c>
      <c r="C382" s="28" t="s">
        <v>48</v>
      </c>
      <c r="D382" s="29">
        <v>2000</v>
      </c>
      <c r="E382" s="29">
        <v>0</v>
      </c>
      <c r="F382" s="29">
        <v>2000</v>
      </c>
    </row>
    <row r="383" spans="1:7" ht="12.75" x14ac:dyDescent="0.2">
      <c r="A383" s="28" t="s">
        <v>207</v>
      </c>
      <c r="B383" s="28" t="s">
        <v>49</v>
      </c>
      <c r="C383" s="28" t="s">
        <v>50</v>
      </c>
      <c r="D383" s="29">
        <v>2400</v>
      </c>
      <c r="E383" s="29">
        <v>0</v>
      </c>
      <c r="F383" s="29">
        <v>2400</v>
      </c>
    </row>
    <row r="384" spans="1:7" ht="12.75" x14ac:dyDescent="0.2">
      <c r="A384" s="28" t="s">
        <v>207</v>
      </c>
      <c r="B384" s="28" t="s">
        <v>51</v>
      </c>
      <c r="C384" s="28" t="s">
        <v>52</v>
      </c>
      <c r="D384" s="29">
        <v>800</v>
      </c>
      <c r="E384" s="29">
        <v>0</v>
      </c>
      <c r="F384" s="29">
        <v>800</v>
      </c>
    </row>
    <row r="385" spans="1:7" ht="12.75" x14ac:dyDescent="0.2">
      <c r="A385" s="28" t="s">
        <v>207</v>
      </c>
      <c r="B385" s="28" t="s">
        <v>107</v>
      </c>
      <c r="C385" s="28" t="s">
        <v>108</v>
      </c>
      <c r="D385" s="29">
        <v>1700</v>
      </c>
      <c r="E385" s="29">
        <v>0</v>
      </c>
      <c r="F385" s="29">
        <v>1700</v>
      </c>
    </row>
    <row r="386" spans="1:7" ht="12.75" x14ac:dyDescent="0.2">
      <c r="A386" t="s">
        <v>207</v>
      </c>
      <c r="B386" t="s">
        <v>59</v>
      </c>
      <c r="C386" t="s">
        <v>60</v>
      </c>
      <c r="D386" s="5">
        <v>400</v>
      </c>
      <c r="E386" s="5">
        <v>800</v>
      </c>
      <c r="F386" s="5">
        <f t="shared" ref="F386:F390" si="23">SUM(D386:E386)</f>
        <v>1200</v>
      </c>
      <c r="G386" s="36" t="s">
        <v>693</v>
      </c>
    </row>
    <row r="387" spans="1:7" ht="12.75" x14ac:dyDescent="0.2">
      <c r="A387" t="s">
        <v>207</v>
      </c>
      <c r="B387" t="s">
        <v>57</v>
      </c>
      <c r="C387" t="s">
        <v>58</v>
      </c>
      <c r="D387" s="5">
        <v>0</v>
      </c>
      <c r="E387" s="5">
        <v>1056</v>
      </c>
      <c r="F387" s="5">
        <f t="shared" si="23"/>
        <v>1056</v>
      </c>
      <c r="G387" s="36" t="s">
        <v>700</v>
      </c>
    </row>
    <row r="388" spans="1:7" ht="12.75" x14ac:dyDescent="0.2">
      <c r="A388" t="s">
        <v>207</v>
      </c>
      <c r="B388" t="s">
        <v>61</v>
      </c>
      <c r="C388" t="s">
        <v>62</v>
      </c>
      <c r="D388" s="5">
        <v>800</v>
      </c>
      <c r="E388" s="5">
        <f>1475+557</f>
        <v>2032</v>
      </c>
      <c r="F388" s="5">
        <f t="shared" si="23"/>
        <v>2832</v>
      </c>
      <c r="G388" s="36" t="s">
        <v>694</v>
      </c>
    </row>
    <row r="389" spans="1:7" ht="12.75" x14ac:dyDescent="0.2">
      <c r="A389" t="s">
        <v>207</v>
      </c>
      <c r="B389" t="s">
        <v>63</v>
      </c>
      <c r="C389" t="s">
        <v>64</v>
      </c>
      <c r="D389" s="5">
        <v>0</v>
      </c>
      <c r="E389" s="5">
        <v>120</v>
      </c>
      <c r="F389" s="5">
        <f>SUM(D389:E389)</f>
        <v>120</v>
      </c>
      <c r="G389" s="36" t="s">
        <v>695</v>
      </c>
    </row>
    <row r="390" spans="1:7" ht="22.5" x14ac:dyDescent="0.2">
      <c r="A390" t="s">
        <v>207</v>
      </c>
      <c r="B390" t="s">
        <v>65</v>
      </c>
      <c r="C390" t="s">
        <v>66</v>
      </c>
      <c r="D390" s="5">
        <v>14500</v>
      </c>
      <c r="E390" s="5">
        <f>568+660+1914</f>
        <v>3142</v>
      </c>
      <c r="F390" s="5">
        <f t="shared" si="23"/>
        <v>17642</v>
      </c>
      <c r="G390" s="36" t="s">
        <v>698</v>
      </c>
    </row>
    <row r="391" spans="1:7" ht="12.75" x14ac:dyDescent="0.2">
      <c r="A391" s="2" t="s">
        <v>209</v>
      </c>
      <c r="B391" s="2"/>
      <c r="C391" s="2" t="s">
        <v>210</v>
      </c>
      <c r="D391" s="8">
        <v>23824</v>
      </c>
      <c r="E391" s="8">
        <f>+E392</f>
        <v>3741</v>
      </c>
      <c r="F391" s="8">
        <f>+F392</f>
        <v>27565</v>
      </c>
    </row>
    <row r="392" spans="1:7" ht="12.75" x14ac:dyDescent="0.2">
      <c r="A392" s="6" t="s">
        <v>209</v>
      </c>
      <c r="B392" s="6" t="s">
        <v>13</v>
      </c>
      <c r="C392" s="6" t="s">
        <v>14</v>
      </c>
      <c r="D392" s="9">
        <v>23824</v>
      </c>
      <c r="E392" s="9">
        <f>+E393+E397</f>
        <v>3741</v>
      </c>
      <c r="F392" s="9">
        <f>+F393+F397</f>
        <v>27565</v>
      </c>
    </row>
    <row r="393" spans="1:7" ht="12.75" x14ac:dyDescent="0.2">
      <c r="A393" s="7" t="s">
        <v>209</v>
      </c>
      <c r="B393" s="7" t="s">
        <v>15</v>
      </c>
      <c r="C393" s="7" t="s">
        <v>16</v>
      </c>
      <c r="D393" s="10">
        <v>16324</v>
      </c>
      <c r="E393" s="10">
        <f>SUBTOTAL(9,E394:E396)</f>
        <v>211</v>
      </c>
      <c r="F393" s="10">
        <f>SUBTOTAL(9,F394:F396)</f>
        <v>16535</v>
      </c>
    </row>
    <row r="394" spans="1:7" ht="12.75" x14ac:dyDescent="0.2">
      <c r="A394" t="s">
        <v>209</v>
      </c>
      <c r="B394" t="s">
        <v>21</v>
      </c>
      <c r="C394" t="s">
        <v>22</v>
      </c>
      <c r="D394" s="5">
        <v>0</v>
      </c>
      <c r="E394" s="5">
        <f>8382+2476</f>
        <v>10858</v>
      </c>
      <c r="F394" s="5">
        <f t="shared" ref="F394:F396" si="24">SUM(D394:E394)</f>
        <v>10858</v>
      </c>
    </row>
    <row r="395" spans="1:7" ht="12.75" x14ac:dyDescent="0.2">
      <c r="A395" t="s">
        <v>209</v>
      </c>
      <c r="B395" t="s">
        <v>23</v>
      </c>
      <c r="C395" t="s">
        <v>24</v>
      </c>
      <c r="D395" s="5">
        <v>12200</v>
      </c>
      <c r="E395" s="5">
        <f>-12200+1500</f>
        <v>-10700</v>
      </c>
      <c r="F395" s="5">
        <f t="shared" si="24"/>
        <v>1500</v>
      </c>
    </row>
    <row r="396" spans="1:7" ht="12.75" x14ac:dyDescent="0.2">
      <c r="A396" t="s">
        <v>209</v>
      </c>
      <c r="B396" t="s">
        <v>27</v>
      </c>
      <c r="C396" t="s">
        <v>28</v>
      </c>
      <c r="D396" s="5">
        <v>4124</v>
      </c>
      <c r="E396" s="5">
        <f>-4124+4177</f>
        <v>53</v>
      </c>
      <c r="F396" s="5">
        <f t="shared" si="24"/>
        <v>4177</v>
      </c>
    </row>
    <row r="397" spans="1:7" ht="12.75" x14ac:dyDescent="0.2">
      <c r="A397" s="7" t="s">
        <v>209</v>
      </c>
      <c r="B397" s="7" t="s">
        <v>29</v>
      </c>
      <c r="C397" s="7" t="s">
        <v>30</v>
      </c>
      <c r="D397" s="10">
        <f t="shared" ref="D397:E397" si="25">SUM(D398:D405)</f>
        <v>7500</v>
      </c>
      <c r="E397" s="10">
        <f t="shared" si="25"/>
        <v>3530</v>
      </c>
      <c r="F397" s="10">
        <f>SUM(F398:F405)</f>
        <v>11030</v>
      </c>
    </row>
    <row r="398" spans="1:7" ht="12.75" x14ac:dyDescent="0.2">
      <c r="A398" t="s">
        <v>209</v>
      </c>
      <c r="B398" t="s">
        <v>31</v>
      </c>
      <c r="C398" t="s">
        <v>32</v>
      </c>
      <c r="D398" s="5">
        <v>100</v>
      </c>
      <c r="E398" s="5">
        <f>-100+25</f>
        <v>-75</v>
      </c>
      <c r="F398" s="5">
        <f>SUBTOTAL(9,D398:E398)</f>
        <v>25</v>
      </c>
    </row>
    <row r="399" spans="1:7" ht="12.75" x14ac:dyDescent="0.2">
      <c r="A399" t="s">
        <v>209</v>
      </c>
      <c r="B399" t="s">
        <v>37</v>
      </c>
      <c r="C399" t="s">
        <v>38</v>
      </c>
      <c r="D399" s="5">
        <v>0</v>
      </c>
      <c r="E399" s="5">
        <v>186</v>
      </c>
      <c r="F399" s="5">
        <f t="shared" ref="F399:F405" si="26">SUBTOTAL(9,D399:E399)</f>
        <v>186</v>
      </c>
    </row>
    <row r="400" spans="1:7" ht="12.75" x14ac:dyDescent="0.2">
      <c r="A400" t="s">
        <v>209</v>
      </c>
      <c r="B400" t="s">
        <v>57</v>
      </c>
      <c r="C400" t="s">
        <v>58</v>
      </c>
      <c r="D400" s="5">
        <v>0</v>
      </c>
      <c r="E400" s="5">
        <v>974</v>
      </c>
      <c r="F400" s="5">
        <f t="shared" si="26"/>
        <v>974</v>
      </c>
    </row>
    <row r="401" spans="1:7" ht="12.75" x14ac:dyDescent="0.2">
      <c r="A401" t="s">
        <v>209</v>
      </c>
      <c r="B401" t="s">
        <v>61</v>
      </c>
      <c r="C401" t="s">
        <v>62</v>
      </c>
      <c r="D401" s="5">
        <v>800</v>
      </c>
      <c r="E401" s="5">
        <v>-800</v>
      </c>
      <c r="F401" s="5">
        <f t="shared" si="26"/>
        <v>0</v>
      </c>
    </row>
    <row r="402" spans="1:7" ht="12.75" x14ac:dyDescent="0.2">
      <c r="A402" t="s">
        <v>209</v>
      </c>
      <c r="B402" t="s">
        <v>183</v>
      </c>
      <c r="C402" t="s">
        <v>184</v>
      </c>
      <c r="D402" s="5">
        <v>700</v>
      </c>
      <c r="E402" s="5">
        <f>-700+2285</f>
        <v>1585</v>
      </c>
      <c r="F402" s="5">
        <f t="shared" si="26"/>
        <v>2285</v>
      </c>
    </row>
    <row r="403" spans="1:7" ht="12.75" x14ac:dyDescent="0.2">
      <c r="A403" t="s">
        <v>209</v>
      </c>
      <c r="B403" t="s">
        <v>63</v>
      </c>
      <c r="C403" t="s">
        <v>64</v>
      </c>
      <c r="D403" s="5">
        <v>0</v>
      </c>
      <c r="E403" s="5">
        <v>20</v>
      </c>
      <c r="F403" s="5">
        <f t="shared" si="26"/>
        <v>20</v>
      </c>
    </row>
    <row r="404" spans="1:7" ht="12.75" x14ac:dyDescent="0.2">
      <c r="A404" t="s">
        <v>209</v>
      </c>
      <c r="B404" t="s">
        <v>65</v>
      </c>
      <c r="C404" t="s">
        <v>66</v>
      </c>
      <c r="D404" s="5">
        <v>5400</v>
      </c>
      <c r="E404" s="5">
        <f>-5400+7000</f>
        <v>1600</v>
      </c>
      <c r="F404" s="5">
        <f t="shared" si="26"/>
        <v>7000</v>
      </c>
    </row>
    <row r="405" spans="1:7" ht="12.75" x14ac:dyDescent="0.2">
      <c r="A405" t="s">
        <v>209</v>
      </c>
      <c r="B405" t="s">
        <v>69</v>
      </c>
      <c r="C405" t="s">
        <v>70</v>
      </c>
      <c r="D405" s="5">
        <v>500</v>
      </c>
      <c r="E405" s="5">
        <f>-500+540</f>
        <v>40</v>
      </c>
      <c r="F405" s="5">
        <f t="shared" si="26"/>
        <v>540</v>
      </c>
    </row>
    <row r="406" spans="1:7" ht="12.75" x14ac:dyDescent="0.2">
      <c r="A406" s="2" t="s">
        <v>211</v>
      </c>
      <c r="B406" s="2"/>
      <c r="C406" s="2" t="s">
        <v>212</v>
      </c>
      <c r="D406" s="8">
        <f>+D407</f>
        <v>147900</v>
      </c>
      <c r="E406" s="8">
        <v>0</v>
      </c>
      <c r="F406" s="8">
        <f>+F407</f>
        <v>147900</v>
      </c>
    </row>
    <row r="407" spans="1:7" ht="12.75" x14ac:dyDescent="0.2">
      <c r="A407" s="6" t="s">
        <v>211</v>
      </c>
      <c r="B407" s="6" t="s">
        <v>3</v>
      </c>
      <c r="C407" s="6" t="s">
        <v>4</v>
      </c>
      <c r="D407" s="9">
        <f>+D408</f>
        <v>147900</v>
      </c>
      <c r="E407" s="9">
        <v>0</v>
      </c>
      <c r="F407" s="9">
        <f>+F408</f>
        <v>147900</v>
      </c>
    </row>
    <row r="408" spans="1:7" ht="12.75" x14ac:dyDescent="0.2">
      <c r="A408" s="7" t="s">
        <v>211</v>
      </c>
      <c r="B408" s="7" t="s">
        <v>5</v>
      </c>
      <c r="C408" s="7" t="s">
        <v>6</v>
      </c>
      <c r="D408" s="10">
        <f>+D409</f>
        <v>147900</v>
      </c>
      <c r="E408" s="10">
        <v>0</v>
      </c>
      <c r="F408" s="10">
        <f>+F409</f>
        <v>147900</v>
      </c>
    </row>
    <row r="409" spans="1:7" ht="12.75" x14ac:dyDescent="0.2">
      <c r="A409" t="s">
        <v>211</v>
      </c>
      <c r="B409" t="s">
        <v>7</v>
      </c>
      <c r="C409" t="s">
        <v>8</v>
      </c>
      <c r="D409" s="5">
        <v>147900</v>
      </c>
      <c r="E409" s="5">
        <v>0</v>
      </c>
      <c r="F409" s="5">
        <v>147900</v>
      </c>
    </row>
    <row r="410" spans="1:7" ht="12.75" x14ac:dyDescent="0.2">
      <c r="A410" s="2" t="s">
        <v>213</v>
      </c>
      <c r="B410" s="2"/>
      <c r="C410" s="2" t="s">
        <v>214</v>
      </c>
      <c r="D410" s="8">
        <v>719428</v>
      </c>
      <c r="E410" s="8">
        <f>+E411</f>
        <v>22924</v>
      </c>
      <c r="F410" s="8">
        <f>+F411</f>
        <v>742352</v>
      </c>
    </row>
    <row r="411" spans="1:7" ht="12.75" x14ac:dyDescent="0.2">
      <c r="A411" s="6" t="s">
        <v>213</v>
      </c>
      <c r="B411" s="6" t="s">
        <v>13</v>
      </c>
      <c r="C411" s="6" t="s">
        <v>14</v>
      </c>
      <c r="D411" s="9">
        <v>719428</v>
      </c>
      <c r="E411" s="9">
        <f>+E412+E416</f>
        <v>22924</v>
      </c>
      <c r="F411" s="9">
        <f>+F412+F416</f>
        <v>742352</v>
      </c>
    </row>
    <row r="412" spans="1:7" ht="22.5" x14ac:dyDescent="0.2">
      <c r="A412" s="7" t="s">
        <v>213</v>
      </c>
      <c r="B412" s="7" t="s">
        <v>15</v>
      </c>
      <c r="C412" s="7" t="s">
        <v>16</v>
      </c>
      <c r="D412" s="10">
        <v>450388</v>
      </c>
      <c r="E412" s="10">
        <f>SUM(E413:E415)</f>
        <v>8900</v>
      </c>
      <c r="F412" s="10">
        <f>SUM(F413:F415)</f>
        <v>459288</v>
      </c>
      <c r="G412" s="36" t="s">
        <v>637</v>
      </c>
    </row>
    <row r="413" spans="1:7" ht="12.75" x14ac:dyDescent="0.2">
      <c r="A413" t="s">
        <v>213</v>
      </c>
      <c r="B413" t="s">
        <v>21</v>
      </c>
      <c r="C413" t="s">
        <v>22</v>
      </c>
      <c r="D413" s="5">
        <v>335323</v>
      </c>
      <c r="E413" s="5">
        <v>3000</v>
      </c>
      <c r="F413" s="5">
        <f>SUM(D413:E413)</f>
        <v>338323</v>
      </c>
    </row>
    <row r="414" spans="1:7" ht="12.75" x14ac:dyDescent="0.2">
      <c r="A414" t="s">
        <v>213</v>
      </c>
      <c r="B414" t="s">
        <v>23</v>
      </c>
      <c r="C414" t="s">
        <v>24</v>
      </c>
      <c r="D414" s="5">
        <v>1290</v>
      </c>
      <c r="E414" s="5">
        <v>0</v>
      </c>
      <c r="F414" s="5">
        <f>SUM(D414:E414)</f>
        <v>1290</v>
      </c>
    </row>
    <row r="415" spans="1:7" ht="12.75" x14ac:dyDescent="0.2">
      <c r="A415" t="s">
        <v>213</v>
      </c>
      <c r="B415" t="s">
        <v>27</v>
      </c>
      <c r="C415" t="s">
        <v>28</v>
      </c>
      <c r="D415" s="5">
        <v>113775</v>
      </c>
      <c r="E415" s="5">
        <v>5900</v>
      </c>
      <c r="F415" s="5">
        <f>SUM(D415:E415)</f>
        <v>119675</v>
      </c>
    </row>
    <row r="416" spans="1:7" ht="12.75" x14ac:dyDescent="0.2">
      <c r="A416" s="7" t="s">
        <v>213</v>
      </c>
      <c r="B416" s="7" t="s">
        <v>29</v>
      </c>
      <c r="C416" s="7" t="s">
        <v>30</v>
      </c>
      <c r="D416" s="10">
        <v>269040</v>
      </c>
      <c r="E416" s="10">
        <f>SUM(E417:E439)-E420-E434</f>
        <v>14024</v>
      </c>
      <c r="F416" s="10">
        <f>SUM(F417:F439)-F420-F434</f>
        <v>283064</v>
      </c>
    </row>
    <row r="417" spans="1:7" ht="12.75" x14ac:dyDescent="0.2">
      <c r="A417" t="s">
        <v>213</v>
      </c>
      <c r="B417" t="s">
        <v>31</v>
      </c>
      <c r="C417" t="s">
        <v>32</v>
      </c>
      <c r="D417" s="5">
        <v>7450</v>
      </c>
      <c r="E417" s="5">
        <v>2000</v>
      </c>
      <c r="F417" s="5">
        <f t="shared" ref="F417:F439" si="27">SUM(D417:E417)</f>
        <v>9450</v>
      </c>
      <c r="G417" s="37" t="s">
        <v>638</v>
      </c>
    </row>
    <row r="418" spans="1:7" ht="12.75" x14ac:dyDescent="0.2">
      <c r="A418" t="s">
        <v>213</v>
      </c>
      <c r="B418" t="s">
        <v>35</v>
      </c>
      <c r="C418" t="s">
        <v>36</v>
      </c>
      <c r="D418" s="5">
        <v>450</v>
      </c>
      <c r="E418" s="5">
        <v>0</v>
      </c>
      <c r="F418" s="5">
        <f t="shared" si="27"/>
        <v>450</v>
      </c>
    </row>
    <row r="419" spans="1:7" ht="12.75" x14ac:dyDescent="0.2">
      <c r="A419" t="s">
        <v>213</v>
      </c>
      <c r="B419" t="s">
        <v>37</v>
      </c>
      <c r="C419" t="s">
        <v>38</v>
      </c>
      <c r="D419" s="5">
        <v>1100</v>
      </c>
      <c r="E419" s="5">
        <v>0</v>
      </c>
      <c r="F419" s="5">
        <f t="shared" si="27"/>
        <v>1100</v>
      </c>
    </row>
    <row r="420" spans="1:7" ht="12.75" x14ac:dyDescent="0.2">
      <c r="A420" s="14" t="s">
        <v>213</v>
      </c>
      <c r="B420" s="14" t="s">
        <v>39</v>
      </c>
      <c r="C420" s="14" t="s">
        <v>40</v>
      </c>
      <c r="D420" s="15">
        <v>36010</v>
      </c>
      <c r="E420" s="15">
        <f>SUM(E422:E429)</f>
        <v>1100</v>
      </c>
      <c r="F420" s="15">
        <f>SUM(F422:F429)</f>
        <v>25910</v>
      </c>
    </row>
    <row r="421" spans="1:7" ht="12.75" x14ac:dyDescent="0.2">
      <c r="A421" s="28" t="s">
        <v>213</v>
      </c>
      <c r="B421" s="28" t="s">
        <v>41</v>
      </c>
      <c r="C421" s="28" t="s">
        <v>42</v>
      </c>
      <c r="D421" s="29">
        <v>11200</v>
      </c>
      <c r="E421" s="29">
        <v>0</v>
      </c>
      <c r="F421" s="29">
        <f t="shared" si="27"/>
        <v>11200</v>
      </c>
    </row>
    <row r="422" spans="1:7" ht="12.75" x14ac:dyDescent="0.2">
      <c r="A422" s="28" t="s">
        <v>213</v>
      </c>
      <c r="B422" s="28" t="s">
        <v>43</v>
      </c>
      <c r="C422" s="28" t="s">
        <v>44</v>
      </c>
      <c r="D422" s="29">
        <v>9800</v>
      </c>
      <c r="E422" s="29">
        <v>0</v>
      </c>
      <c r="F422" s="29">
        <f t="shared" si="27"/>
        <v>9800</v>
      </c>
    </row>
    <row r="423" spans="1:7" ht="12.75" x14ac:dyDescent="0.2">
      <c r="A423" s="28" t="s">
        <v>213</v>
      </c>
      <c r="B423" s="28" t="s">
        <v>45</v>
      </c>
      <c r="C423" s="28" t="s">
        <v>46</v>
      </c>
      <c r="D423" s="29">
        <v>700</v>
      </c>
      <c r="E423" s="29">
        <v>0</v>
      </c>
      <c r="F423" s="29">
        <f t="shared" si="27"/>
        <v>700</v>
      </c>
    </row>
    <row r="424" spans="1:7" ht="12.75" x14ac:dyDescent="0.2">
      <c r="A424" s="28" t="s">
        <v>213</v>
      </c>
      <c r="B424" s="28" t="s">
        <v>47</v>
      </c>
      <c r="C424" s="28" t="s">
        <v>48</v>
      </c>
      <c r="D424" s="29">
        <v>2050</v>
      </c>
      <c r="E424" s="29">
        <v>0</v>
      </c>
      <c r="F424" s="29">
        <f t="shared" si="27"/>
        <v>2050</v>
      </c>
    </row>
    <row r="425" spans="1:7" ht="12.75" x14ac:dyDescent="0.2">
      <c r="A425" s="28" t="s">
        <v>213</v>
      </c>
      <c r="B425" s="28" t="s">
        <v>49</v>
      </c>
      <c r="C425" s="28" t="s">
        <v>50</v>
      </c>
      <c r="D425" s="29">
        <v>7260</v>
      </c>
      <c r="E425" s="29">
        <v>1100</v>
      </c>
      <c r="F425" s="29">
        <f t="shared" si="27"/>
        <v>8360</v>
      </c>
      <c r="G425" s="36" t="s">
        <v>722</v>
      </c>
    </row>
    <row r="426" spans="1:7" ht="12.75" x14ac:dyDescent="0.2">
      <c r="A426" s="28" t="s">
        <v>213</v>
      </c>
      <c r="B426" s="28" t="s">
        <v>51</v>
      </c>
      <c r="C426" s="28" t="s">
        <v>52</v>
      </c>
      <c r="D426" s="29">
        <v>1300</v>
      </c>
      <c r="E426" s="29">
        <v>0</v>
      </c>
      <c r="F426" s="29">
        <f t="shared" si="27"/>
        <v>1300</v>
      </c>
    </row>
    <row r="427" spans="1:7" ht="12.75" x14ac:dyDescent="0.2">
      <c r="A427" s="28" t="s">
        <v>213</v>
      </c>
      <c r="B427" s="28" t="s">
        <v>53</v>
      </c>
      <c r="C427" s="28" t="s">
        <v>54</v>
      </c>
      <c r="D427" s="29">
        <v>2500</v>
      </c>
      <c r="E427" s="29">
        <v>0</v>
      </c>
      <c r="F427" s="29">
        <f t="shared" si="27"/>
        <v>2500</v>
      </c>
    </row>
    <row r="428" spans="1:7" ht="12.75" x14ac:dyDescent="0.2">
      <c r="A428" s="28" t="s">
        <v>213</v>
      </c>
      <c r="B428" s="28" t="s">
        <v>55</v>
      </c>
      <c r="C428" s="28" t="s">
        <v>56</v>
      </c>
      <c r="D428" s="29">
        <v>700</v>
      </c>
      <c r="E428" s="29">
        <v>0</v>
      </c>
      <c r="F428" s="29">
        <f t="shared" si="27"/>
        <v>700</v>
      </c>
    </row>
    <row r="429" spans="1:7" ht="12.75" x14ac:dyDescent="0.2">
      <c r="A429" s="28" t="s">
        <v>213</v>
      </c>
      <c r="B429" s="28" t="s">
        <v>181</v>
      </c>
      <c r="C429" s="28" t="s">
        <v>182</v>
      </c>
      <c r="D429" s="29">
        <v>500</v>
      </c>
      <c r="E429" s="29">
        <v>0</v>
      </c>
      <c r="F429" s="29">
        <f t="shared" si="27"/>
        <v>500</v>
      </c>
    </row>
    <row r="430" spans="1:7" ht="12.75" x14ac:dyDescent="0.2">
      <c r="A430" t="s">
        <v>213</v>
      </c>
      <c r="B430" t="s">
        <v>57</v>
      </c>
      <c r="C430" t="s">
        <v>58</v>
      </c>
      <c r="D430" s="5">
        <v>1900</v>
      </c>
      <c r="E430" s="5">
        <v>0</v>
      </c>
      <c r="F430" s="5">
        <f t="shared" si="27"/>
        <v>1900</v>
      </c>
    </row>
    <row r="431" spans="1:7" ht="12.75" x14ac:dyDescent="0.2">
      <c r="A431" t="s">
        <v>213</v>
      </c>
      <c r="B431" t="s">
        <v>59</v>
      </c>
      <c r="C431" t="s">
        <v>60</v>
      </c>
      <c r="D431" s="5">
        <v>4100</v>
      </c>
      <c r="E431" s="5">
        <v>0</v>
      </c>
      <c r="F431" s="5">
        <f t="shared" si="27"/>
        <v>4100</v>
      </c>
    </row>
    <row r="432" spans="1:7" ht="12.75" x14ac:dyDescent="0.2">
      <c r="A432" t="s">
        <v>213</v>
      </c>
      <c r="B432" t="s">
        <v>61</v>
      </c>
      <c r="C432" t="s">
        <v>62</v>
      </c>
      <c r="D432" s="5">
        <v>2480</v>
      </c>
      <c r="E432" s="5">
        <v>700</v>
      </c>
      <c r="F432" s="5">
        <f t="shared" si="27"/>
        <v>3180</v>
      </c>
      <c r="G432" s="37" t="s">
        <v>639</v>
      </c>
    </row>
    <row r="433" spans="1:7" ht="12.75" x14ac:dyDescent="0.2">
      <c r="A433" t="s">
        <v>213</v>
      </c>
      <c r="B433" t="s">
        <v>63</v>
      </c>
      <c r="C433" t="s">
        <v>64</v>
      </c>
      <c r="D433" s="5">
        <v>800</v>
      </c>
      <c r="E433" s="5">
        <v>0</v>
      </c>
      <c r="F433" s="5">
        <f t="shared" si="27"/>
        <v>800</v>
      </c>
    </row>
    <row r="434" spans="1:7" ht="12.75" x14ac:dyDescent="0.2">
      <c r="A434" s="14" t="s">
        <v>213</v>
      </c>
      <c r="B434" s="14" t="s">
        <v>185</v>
      </c>
      <c r="C434" s="14" t="s">
        <v>186</v>
      </c>
      <c r="D434" s="15">
        <v>212250</v>
      </c>
      <c r="E434" s="15">
        <f>SUM(E435:E438)</f>
        <v>9724</v>
      </c>
      <c r="F434" s="15">
        <f>SUM(F435:F438)</f>
        <v>221974</v>
      </c>
    </row>
    <row r="435" spans="1:7" ht="12.75" x14ac:dyDescent="0.2">
      <c r="A435" s="26" t="s">
        <v>213</v>
      </c>
      <c r="B435" s="26" t="s">
        <v>187</v>
      </c>
      <c r="C435" s="26" t="s">
        <v>188</v>
      </c>
      <c r="D435" s="27">
        <v>22154</v>
      </c>
      <c r="E435" s="27">
        <v>3280</v>
      </c>
      <c r="F435" s="27">
        <f t="shared" si="27"/>
        <v>25434</v>
      </c>
      <c r="G435" s="39" t="s">
        <v>640</v>
      </c>
    </row>
    <row r="436" spans="1:7" ht="12.75" x14ac:dyDescent="0.2">
      <c r="A436" s="26" t="s">
        <v>213</v>
      </c>
      <c r="B436" s="26" t="s">
        <v>189</v>
      </c>
      <c r="C436" s="26" t="s">
        <v>190</v>
      </c>
      <c r="D436" s="27">
        <v>106507</v>
      </c>
      <c r="E436" s="27">
        <v>1882</v>
      </c>
      <c r="F436" s="27">
        <f t="shared" si="27"/>
        <v>108389</v>
      </c>
      <c r="G436" s="39" t="s">
        <v>641</v>
      </c>
    </row>
    <row r="437" spans="1:7" ht="12.75" x14ac:dyDescent="0.2">
      <c r="A437" s="26" t="s">
        <v>213</v>
      </c>
      <c r="B437" s="26" t="s">
        <v>191</v>
      </c>
      <c r="C437" s="26" t="s">
        <v>192</v>
      </c>
      <c r="D437" s="27">
        <v>80589</v>
      </c>
      <c r="E437" s="27">
        <v>4562</v>
      </c>
      <c r="F437" s="27">
        <f t="shared" si="27"/>
        <v>85151</v>
      </c>
      <c r="G437" s="39" t="s">
        <v>642</v>
      </c>
    </row>
    <row r="438" spans="1:7" ht="12.75" x14ac:dyDescent="0.2">
      <c r="A438" s="26" t="s">
        <v>213</v>
      </c>
      <c r="B438" s="26" t="s">
        <v>193</v>
      </c>
      <c r="C438" s="26" t="s">
        <v>194</v>
      </c>
      <c r="D438" s="27">
        <v>3000</v>
      </c>
      <c r="E438" s="27">
        <v>0</v>
      </c>
      <c r="F438" s="27">
        <f t="shared" si="27"/>
        <v>3000</v>
      </c>
      <c r="G438" s="39"/>
    </row>
    <row r="439" spans="1:7" ht="12.75" x14ac:dyDescent="0.2">
      <c r="A439" t="s">
        <v>213</v>
      </c>
      <c r="B439" t="s">
        <v>65</v>
      </c>
      <c r="C439" t="s">
        <v>66</v>
      </c>
      <c r="D439" s="5">
        <v>2500</v>
      </c>
      <c r="E439" s="5">
        <v>500</v>
      </c>
      <c r="F439" s="5">
        <f t="shared" si="27"/>
        <v>3000</v>
      </c>
      <c r="G439" s="37" t="s">
        <v>643</v>
      </c>
    </row>
    <row r="440" spans="1:7" ht="12.75" x14ac:dyDescent="0.2">
      <c r="A440" s="2" t="s">
        <v>215</v>
      </c>
      <c r="B440" s="2"/>
      <c r="C440" s="2" t="s">
        <v>216</v>
      </c>
      <c r="D440" s="8">
        <v>210707</v>
      </c>
      <c r="E440" s="53">
        <f>+E441+E444</f>
        <v>18910</v>
      </c>
      <c r="F440" s="53">
        <f>+F441+F444</f>
        <v>229617</v>
      </c>
    </row>
    <row r="441" spans="1:7" ht="12.75" x14ac:dyDescent="0.2">
      <c r="A441" s="6" t="s">
        <v>215</v>
      </c>
      <c r="B441" s="6" t="s">
        <v>3</v>
      </c>
      <c r="C441" s="6" t="s">
        <v>4</v>
      </c>
      <c r="D441" s="9">
        <v>6500</v>
      </c>
      <c r="E441" s="9">
        <f>+E442</f>
        <v>2600</v>
      </c>
      <c r="F441" s="9">
        <f>+F442</f>
        <v>9100</v>
      </c>
    </row>
    <row r="442" spans="1:7" ht="12.75" x14ac:dyDescent="0.2">
      <c r="A442" s="7" t="s">
        <v>215</v>
      </c>
      <c r="B442" s="7" t="s">
        <v>5</v>
      </c>
      <c r="C442" s="7" t="s">
        <v>6</v>
      </c>
      <c r="D442" s="10">
        <v>6500</v>
      </c>
      <c r="E442" s="10">
        <f>SUM(E443)</f>
        <v>2600</v>
      </c>
      <c r="F442" s="10">
        <f>SUM(F443)</f>
        <v>9100</v>
      </c>
    </row>
    <row r="443" spans="1:7" ht="12.75" x14ac:dyDescent="0.2">
      <c r="A443" t="s">
        <v>215</v>
      </c>
      <c r="B443" t="s">
        <v>7</v>
      </c>
      <c r="C443" t="s">
        <v>8</v>
      </c>
      <c r="D443" s="5">
        <v>6500</v>
      </c>
      <c r="E443" s="5">
        <v>2600</v>
      </c>
      <c r="F443" s="5">
        <f>SUM(D443:E443)</f>
        <v>9100</v>
      </c>
      <c r="G443" s="37" t="s">
        <v>644</v>
      </c>
    </row>
    <row r="444" spans="1:7" ht="12.75" x14ac:dyDescent="0.2">
      <c r="A444" s="6" t="s">
        <v>215</v>
      </c>
      <c r="B444" s="6" t="s">
        <v>13</v>
      </c>
      <c r="C444" s="6" t="s">
        <v>14</v>
      </c>
      <c r="D444" s="9">
        <v>204207</v>
      </c>
      <c r="E444" s="55">
        <f>+E445+E449</f>
        <v>16310</v>
      </c>
      <c r="F444" s="55">
        <f>+F445+F449</f>
        <v>220517</v>
      </c>
    </row>
    <row r="445" spans="1:7" ht="22.5" x14ac:dyDescent="0.2">
      <c r="A445" s="7" t="s">
        <v>215</v>
      </c>
      <c r="B445" s="7" t="s">
        <v>15</v>
      </c>
      <c r="C445" s="7" t="s">
        <v>16</v>
      </c>
      <c r="D445" s="10">
        <v>87917</v>
      </c>
      <c r="E445" s="10">
        <f>SUM(E446:E448)</f>
        <v>4310</v>
      </c>
      <c r="F445" s="10">
        <f>SUM(F446:F448)</f>
        <v>92227</v>
      </c>
      <c r="G445" s="37" t="s">
        <v>645</v>
      </c>
    </row>
    <row r="446" spans="1:7" ht="12.75" x14ac:dyDescent="0.2">
      <c r="A446" t="s">
        <v>215</v>
      </c>
      <c r="B446" t="s">
        <v>21</v>
      </c>
      <c r="C446" t="s">
        <v>22</v>
      </c>
      <c r="D446" s="5">
        <v>53625</v>
      </c>
      <c r="E446" s="5">
        <v>0</v>
      </c>
      <c r="F446" s="5">
        <f t="shared" ref="F446:F448" si="28">SUM(D446:E446)</f>
        <v>53625</v>
      </c>
    </row>
    <row r="447" spans="1:7" ht="12.75" x14ac:dyDescent="0.2">
      <c r="A447" t="s">
        <v>215</v>
      </c>
      <c r="B447" t="s">
        <v>23</v>
      </c>
      <c r="C447" t="s">
        <v>24</v>
      </c>
      <c r="D447" s="5">
        <v>13027</v>
      </c>
      <c r="E447" s="5">
        <v>2270</v>
      </c>
      <c r="F447" s="5">
        <f t="shared" si="28"/>
        <v>15297</v>
      </c>
    </row>
    <row r="448" spans="1:7" ht="12.75" x14ac:dyDescent="0.2">
      <c r="A448" t="s">
        <v>215</v>
      </c>
      <c r="B448" t="s">
        <v>27</v>
      </c>
      <c r="C448" t="s">
        <v>28</v>
      </c>
      <c r="D448" s="5">
        <v>21265</v>
      </c>
      <c r="E448" s="5">
        <v>2040</v>
      </c>
      <c r="F448" s="5">
        <f t="shared" si="28"/>
        <v>23305</v>
      </c>
    </row>
    <row r="449" spans="1:7" ht="12.75" x14ac:dyDescent="0.2">
      <c r="A449" s="7" t="s">
        <v>215</v>
      </c>
      <c r="B449" s="7" t="s">
        <v>29</v>
      </c>
      <c r="C449" s="7" t="s">
        <v>30</v>
      </c>
      <c r="D449" s="10">
        <v>116290</v>
      </c>
      <c r="E449" s="10">
        <f>SUM(E450:E466)-E454</f>
        <v>12000</v>
      </c>
      <c r="F449" s="10">
        <f>SUM(F450:F466)-F454</f>
        <v>128290</v>
      </c>
    </row>
    <row r="450" spans="1:7" ht="12.75" x14ac:dyDescent="0.2">
      <c r="A450" t="s">
        <v>215</v>
      </c>
      <c r="B450" t="s">
        <v>31</v>
      </c>
      <c r="C450" t="s">
        <v>32</v>
      </c>
      <c r="D450" s="5">
        <v>2480</v>
      </c>
      <c r="E450" s="5">
        <v>0</v>
      </c>
      <c r="F450" s="5">
        <f t="shared" ref="F450:F453" si="29">SUM(D450:E450)</f>
        <v>2480</v>
      </c>
    </row>
    <row r="451" spans="1:7" ht="12.75" x14ac:dyDescent="0.2">
      <c r="A451" t="s">
        <v>215</v>
      </c>
      <c r="B451" t="s">
        <v>33</v>
      </c>
      <c r="C451" t="s">
        <v>34</v>
      </c>
      <c r="D451" s="5">
        <v>24000</v>
      </c>
      <c r="E451" s="5">
        <v>0</v>
      </c>
      <c r="F451" s="5">
        <f t="shared" si="29"/>
        <v>24000</v>
      </c>
    </row>
    <row r="452" spans="1:7" ht="12.75" x14ac:dyDescent="0.2">
      <c r="A452" t="s">
        <v>215</v>
      </c>
      <c r="B452" t="s">
        <v>35</v>
      </c>
      <c r="C452" t="s">
        <v>36</v>
      </c>
      <c r="D452" s="5">
        <v>350</v>
      </c>
      <c r="E452" s="5">
        <v>0</v>
      </c>
      <c r="F452" s="5">
        <f t="shared" si="29"/>
        <v>350</v>
      </c>
    </row>
    <row r="453" spans="1:7" ht="12.75" x14ac:dyDescent="0.2">
      <c r="A453" t="s">
        <v>215</v>
      </c>
      <c r="B453" t="s">
        <v>37</v>
      </c>
      <c r="C453" t="s">
        <v>38</v>
      </c>
      <c r="D453" s="5">
        <v>250</v>
      </c>
      <c r="E453" s="5">
        <v>0</v>
      </c>
      <c r="F453" s="5">
        <f t="shared" si="29"/>
        <v>250</v>
      </c>
    </row>
    <row r="454" spans="1:7" ht="12.75" x14ac:dyDescent="0.2">
      <c r="A454" s="14" t="s">
        <v>215</v>
      </c>
      <c r="B454" s="14" t="s">
        <v>39</v>
      </c>
      <c r="C454" s="14" t="s">
        <v>40</v>
      </c>
      <c r="D454" s="15">
        <v>34860</v>
      </c>
      <c r="E454" s="59">
        <f>SUM(E455:E462)</f>
        <v>7000</v>
      </c>
      <c r="F454" s="59">
        <f>SUM(F455:F462)</f>
        <v>41860</v>
      </c>
    </row>
    <row r="455" spans="1:7" ht="12.75" x14ac:dyDescent="0.2">
      <c r="A455" s="28" t="s">
        <v>215</v>
      </c>
      <c r="B455" s="28" t="s">
        <v>41</v>
      </c>
      <c r="C455" s="28" t="s">
        <v>42</v>
      </c>
      <c r="D455" s="29">
        <v>3000</v>
      </c>
      <c r="E455" s="29">
        <v>0</v>
      </c>
      <c r="F455" s="29">
        <v>3000</v>
      </c>
    </row>
    <row r="456" spans="1:7" ht="12.75" x14ac:dyDescent="0.2">
      <c r="A456" s="28" t="s">
        <v>215</v>
      </c>
      <c r="B456" s="28" t="s">
        <v>43</v>
      </c>
      <c r="C456" s="28" t="s">
        <v>44</v>
      </c>
      <c r="D456" s="29">
        <v>13000</v>
      </c>
      <c r="E456" s="29">
        <v>0</v>
      </c>
      <c r="F456" s="29">
        <v>13000</v>
      </c>
    </row>
    <row r="457" spans="1:7" ht="12.75" x14ac:dyDescent="0.2">
      <c r="A457" s="28" t="s">
        <v>215</v>
      </c>
      <c r="B457" s="28" t="s">
        <v>45</v>
      </c>
      <c r="C457" s="28" t="s">
        <v>46</v>
      </c>
      <c r="D457" s="29">
        <v>500</v>
      </c>
      <c r="E457" s="29">
        <v>0</v>
      </c>
      <c r="F457" s="29">
        <v>500</v>
      </c>
    </row>
    <row r="458" spans="1:7" ht="12.75" x14ac:dyDescent="0.2">
      <c r="A458" s="28" t="s">
        <v>215</v>
      </c>
      <c r="B458" s="28" t="s">
        <v>47</v>
      </c>
      <c r="C458" s="28" t="s">
        <v>48</v>
      </c>
      <c r="D458" s="29">
        <v>3000</v>
      </c>
      <c r="E458" s="29">
        <v>0</v>
      </c>
      <c r="F458" s="29">
        <v>3000</v>
      </c>
    </row>
    <row r="459" spans="1:7" ht="12.75" x14ac:dyDescent="0.2">
      <c r="A459" s="28" t="s">
        <v>215</v>
      </c>
      <c r="B459" s="28" t="s">
        <v>49</v>
      </c>
      <c r="C459" s="28" t="s">
        <v>50</v>
      </c>
      <c r="D459" s="29">
        <v>5000</v>
      </c>
      <c r="E459" s="29">
        <v>0</v>
      </c>
      <c r="F459" s="29">
        <v>5000</v>
      </c>
    </row>
    <row r="460" spans="1:7" ht="12.75" x14ac:dyDescent="0.2">
      <c r="A460" s="28" t="s">
        <v>215</v>
      </c>
      <c r="B460" s="28" t="s">
        <v>51</v>
      </c>
      <c r="C460" s="28" t="s">
        <v>52</v>
      </c>
      <c r="D460" s="29">
        <v>2800</v>
      </c>
      <c r="E460" s="29">
        <v>0</v>
      </c>
      <c r="F460" s="29">
        <v>2800</v>
      </c>
    </row>
    <row r="461" spans="1:7" ht="25.15" customHeight="1" x14ac:dyDescent="0.2">
      <c r="A461" s="28" t="s">
        <v>215</v>
      </c>
      <c r="B461" s="28" t="s">
        <v>53</v>
      </c>
      <c r="C461" s="28" t="s">
        <v>54</v>
      </c>
      <c r="D461" s="29">
        <v>7000</v>
      </c>
      <c r="E461" s="58">
        <v>7000</v>
      </c>
      <c r="F461" s="58">
        <f>SUM(D461:E461)</f>
        <v>14000</v>
      </c>
      <c r="G461" s="54" t="s">
        <v>742</v>
      </c>
    </row>
    <row r="462" spans="1:7" ht="12.75" x14ac:dyDescent="0.2">
      <c r="A462" s="28" t="s">
        <v>215</v>
      </c>
      <c r="B462" s="28" t="s">
        <v>55</v>
      </c>
      <c r="C462" s="28" t="s">
        <v>56</v>
      </c>
      <c r="D462" s="29">
        <v>560</v>
      </c>
      <c r="E462" s="29">
        <v>0</v>
      </c>
      <c r="F462" s="29">
        <v>560</v>
      </c>
    </row>
    <row r="463" spans="1:7" ht="12.75" x14ac:dyDescent="0.2">
      <c r="A463" t="s">
        <v>215</v>
      </c>
      <c r="B463" t="s">
        <v>57</v>
      </c>
      <c r="C463" t="s">
        <v>58</v>
      </c>
      <c r="D463" s="5">
        <v>850</v>
      </c>
      <c r="E463" s="5">
        <v>0</v>
      </c>
      <c r="F463" s="5">
        <f>SUM(D463:E463)</f>
        <v>850</v>
      </c>
    </row>
    <row r="464" spans="1:7" ht="12.75" x14ac:dyDescent="0.2">
      <c r="A464" t="s">
        <v>215</v>
      </c>
      <c r="B464" t="s">
        <v>59</v>
      </c>
      <c r="C464" t="s">
        <v>60</v>
      </c>
      <c r="D464" s="5">
        <v>1500</v>
      </c>
      <c r="E464" s="5">
        <v>0</v>
      </c>
      <c r="F464" s="5">
        <f t="shared" ref="F464:F466" si="30">SUM(D464:E464)</f>
        <v>1500</v>
      </c>
    </row>
    <row r="465" spans="1:7" ht="12.75" x14ac:dyDescent="0.2">
      <c r="A465" t="s">
        <v>215</v>
      </c>
      <c r="B465" t="s">
        <v>61</v>
      </c>
      <c r="C465" t="s">
        <v>62</v>
      </c>
      <c r="D465" s="5">
        <v>2000</v>
      </c>
      <c r="E465" s="5">
        <v>0</v>
      </c>
      <c r="F465" s="5">
        <f t="shared" si="30"/>
        <v>2000</v>
      </c>
    </row>
    <row r="466" spans="1:7" ht="12.75" x14ac:dyDescent="0.2">
      <c r="A466" t="s">
        <v>215</v>
      </c>
      <c r="B466" t="s">
        <v>65</v>
      </c>
      <c r="C466" t="s">
        <v>66</v>
      </c>
      <c r="D466" s="5">
        <v>50000</v>
      </c>
      <c r="E466" s="5">
        <v>5000</v>
      </c>
      <c r="F466" s="5">
        <f t="shared" si="30"/>
        <v>55000</v>
      </c>
      <c r="G466" s="37" t="s">
        <v>646</v>
      </c>
    </row>
    <row r="467" spans="1:7" ht="12.75" x14ac:dyDescent="0.2">
      <c r="A467" s="2" t="s">
        <v>217</v>
      </c>
      <c r="B467" s="2"/>
      <c r="C467" s="2" t="s">
        <v>218</v>
      </c>
      <c r="D467" s="8">
        <f>+D468</f>
        <v>14600</v>
      </c>
      <c r="E467" s="8">
        <v>0</v>
      </c>
      <c r="F467" s="8">
        <f>+F468</f>
        <v>14600</v>
      </c>
    </row>
    <row r="468" spans="1:7" ht="12.75" x14ac:dyDescent="0.2">
      <c r="A468" s="6" t="s">
        <v>217</v>
      </c>
      <c r="B468" s="6" t="s">
        <v>3</v>
      </c>
      <c r="C468" s="6" t="s">
        <v>4</v>
      </c>
      <c r="D468" s="9">
        <f>+D469</f>
        <v>14600</v>
      </c>
      <c r="E468" s="9">
        <v>0</v>
      </c>
      <c r="F468" s="9">
        <f>+F469</f>
        <v>14600</v>
      </c>
    </row>
    <row r="469" spans="1:7" ht="12.75" x14ac:dyDescent="0.2">
      <c r="A469" s="7" t="s">
        <v>217</v>
      </c>
      <c r="B469" s="7" t="s">
        <v>5</v>
      </c>
      <c r="C469" s="7" t="s">
        <v>6</v>
      </c>
      <c r="D469" s="10">
        <f>+D470</f>
        <v>14600</v>
      </c>
      <c r="E469" s="10">
        <v>0</v>
      </c>
      <c r="F469" s="10">
        <f>+F470</f>
        <v>14600</v>
      </c>
    </row>
    <row r="470" spans="1:7" ht="12.75" x14ac:dyDescent="0.2">
      <c r="A470" t="s">
        <v>217</v>
      </c>
      <c r="B470" t="s">
        <v>7</v>
      </c>
      <c r="C470" t="s">
        <v>8</v>
      </c>
      <c r="D470" s="5">
        <v>14600</v>
      </c>
      <c r="E470" s="5">
        <v>0</v>
      </c>
      <c r="F470" s="5">
        <v>14600</v>
      </c>
    </row>
    <row r="471" spans="1:7" ht="12.75" x14ac:dyDescent="0.2">
      <c r="A471" s="2" t="s">
        <v>219</v>
      </c>
      <c r="B471" s="2"/>
      <c r="C471" s="2" t="s">
        <v>220</v>
      </c>
      <c r="D471" s="8">
        <v>10000</v>
      </c>
      <c r="E471" s="8">
        <v>0</v>
      </c>
      <c r="F471" s="8">
        <v>10000</v>
      </c>
    </row>
    <row r="472" spans="1:7" ht="12.75" x14ac:dyDescent="0.2">
      <c r="A472" s="6" t="s">
        <v>219</v>
      </c>
      <c r="B472" s="6" t="s">
        <v>3</v>
      </c>
      <c r="C472" s="6" t="s">
        <v>4</v>
      </c>
      <c r="D472" s="9">
        <v>10000</v>
      </c>
      <c r="E472" s="9">
        <v>0</v>
      </c>
      <c r="F472" s="9">
        <v>10000</v>
      </c>
    </row>
    <row r="473" spans="1:7" ht="12.75" x14ac:dyDescent="0.2">
      <c r="A473" s="7" t="s">
        <v>219</v>
      </c>
      <c r="B473" s="7" t="s">
        <v>5</v>
      </c>
      <c r="C473" s="7" t="s">
        <v>6</v>
      </c>
      <c r="D473" s="10">
        <v>10000</v>
      </c>
      <c r="E473" s="10">
        <v>0</v>
      </c>
      <c r="F473" s="10">
        <v>10000</v>
      </c>
    </row>
    <row r="474" spans="1:7" ht="12.75" x14ac:dyDescent="0.2">
      <c r="A474" t="s">
        <v>219</v>
      </c>
      <c r="B474" t="s">
        <v>7</v>
      </c>
      <c r="C474" t="s">
        <v>8</v>
      </c>
      <c r="D474" s="5">
        <v>10000</v>
      </c>
      <c r="E474" s="5">
        <v>0</v>
      </c>
      <c r="F474" s="5">
        <v>10000</v>
      </c>
    </row>
    <row r="475" spans="1:7" ht="12.75" x14ac:dyDescent="0.2">
      <c r="A475" s="2" t="s">
        <v>221</v>
      </c>
      <c r="B475" s="2"/>
      <c r="C475" s="2" t="s">
        <v>222</v>
      </c>
      <c r="D475" s="8">
        <v>3500</v>
      </c>
      <c r="E475" s="8">
        <v>0</v>
      </c>
      <c r="F475" s="8">
        <v>3500</v>
      </c>
    </row>
    <row r="476" spans="1:7" ht="12.75" x14ac:dyDescent="0.2">
      <c r="A476" s="6" t="s">
        <v>221</v>
      </c>
      <c r="B476" s="6" t="s">
        <v>13</v>
      </c>
      <c r="C476" s="6" t="s">
        <v>14</v>
      </c>
      <c r="D476" s="9">
        <v>3500</v>
      </c>
      <c r="E476" s="9">
        <v>0</v>
      </c>
      <c r="F476" s="9">
        <v>3500</v>
      </c>
    </row>
    <row r="477" spans="1:7" ht="12.75" x14ac:dyDescent="0.2">
      <c r="A477" s="7" t="s">
        <v>221</v>
      </c>
      <c r="B477" s="7" t="s">
        <v>29</v>
      </c>
      <c r="C477" s="7" t="s">
        <v>30</v>
      </c>
      <c r="D477" s="10">
        <v>3500</v>
      </c>
      <c r="E477" s="10">
        <v>0</v>
      </c>
      <c r="F477" s="10">
        <v>3500</v>
      </c>
    </row>
    <row r="478" spans="1:7" ht="12.75" x14ac:dyDescent="0.2">
      <c r="A478" t="s">
        <v>221</v>
      </c>
      <c r="B478" t="s">
        <v>65</v>
      </c>
      <c r="C478" t="s">
        <v>66</v>
      </c>
      <c r="D478" s="5">
        <v>3500</v>
      </c>
      <c r="E478" s="5">
        <v>0</v>
      </c>
      <c r="F478" s="5">
        <v>3500</v>
      </c>
    </row>
    <row r="479" spans="1:7" ht="12.75" x14ac:dyDescent="0.2">
      <c r="A479" s="2" t="s">
        <v>223</v>
      </c>
      <c r="B479" s="2"/>
      <c r="C479" s="2" t="s">
        <v>224</v>
      </c>
      <c r="D479" s="8">
        <v>1000</v>
      </c>
      <c r="E479" s="8">
        <v>0</v>
      </c>
      <c r="F479" s="8">
        <v>1000</v>
      </c>
    </row>
    <row r="480" spans="1:7" ht="12.75" x14ac:dyDescent="0.2">
      <c r="A480" s="6" t="s">
        <v>223</v>
      </c>
      <c r="B480" s="6" t="s">
        <v>3</v>
      </c>
      <c r="C480" s="6" t="s">
        <v>4</v>
      </c>
      <c r="D480" s="9">
        <v>1000</v>
      </c>
      <c r="E480" s="9">
        <v>0</v>
      </c>
      <c r="F480" s="9">
        <v>1000</v>
      </c>
    </row>
    <row r="481" spans="1:7" ht="12.75" x14ac:dyDescent="0.2">
      <c r="A481" s="7" t="s">
        <v>223</v>
      </c>
      <c r="B481" s="7" t="s">
        <v>5</v>
      </c>
      <c r="C481" s="7" t="s">
        <v>6</v>
      </c>
      <c r="D481" s="10">
        <v>1000</v>
      </c>
      <c r="E481" s="10">
        <v>0</v>
      </c>
      <c r="F481" s="10">
        <v>1000</v>
      </c>
    </row>
    <row r="482" spans="1:7" ht="12.75" x14ac:dyDescent="0.2">
      <c r="A482" t="s">
        <v>223</v>
      </c>
      <c r="B482" t="s">
        <v>7</v>
      </c>
      <c r="C482" t="s">
        <v>8</v>
      </c>
      <c r="D482" s="5">
        <v>1000</v>
      </c>
      <c r="E482" s="5">
        <v>0</v>
      </c>
      <c r="F482" s="5">
        <v>1000</v>
      </c>
    </row>
    <row r="483" spans="1:7" ht="18" customHeight="1" x14ac:dyDescent="0.2">
      <c r="A483" s="3" t="s">
        <v>225</v>
      </c>
      <c r="B483" s="3"/>
      <c r="C483" s="3" t="s">
        <v>226</v>
      </c>
      <c r="D483" s="4">
        <f>+D484+D509+D539+D567+D571+D575+D579+D583+D612+D616+D624+D629+D633+D637+D666+D670+D675+D680+D685+D690+D694+D724+D728+D733+D738+D743+D748+D752+D756+D760+D780+D784+D789+D794+D799+D804+D808+D812+D816+D820+D824+D828+D839</f>
        <v>8313864</v>
      </c>
      <c r="E483" s="4">
        <f t="shared" ref="E483:F483" si="31">+E484+E509+E539+E567+E571+E575+E579+E583+E612+E616+E624+E629+E633+E637+E666+E670+E675+E680+E685+E690+E694+E724+E728+E733+E738+E743+E748+E752+E756+E760+E780+E784+E789+E794+E799+E804+E808+E812+E816+E820+E824+E828+E839</f>
        <v>619918</v>
      </c>
      <c r="F483" s="4">
        <f t="shared" si="31"/>
        <v>8933782</v>
      </c>
    </row>
    <row r="484" spans="1:7" ht="12.75" x14ac:dyDescent="0.2">
      <c r="A484" s="2" t="s">
        <v>229</v>
      </c>
      <c r="B484" s="2"/>
      <c r="C484" s="2" t="s">
        <v>230</v>
      </c>
      <c r="D484" s="8">
        <v>681257</v>
      </c>
      <c r="E484" s="8">
        <f>+E485</f>
        <v>16462</v>
      </c>
      <c r="F484" s="8">
        <f>+F485</f>
        <v>697719</v>
      </c>
    </row>
    <row r="485" spans="1:7" ht="12.75" x14ac:dyDescent="0.2">
      <c r="A485" s="6" t="s">
        <v>229</v>
      </c>
      <c r="B485" s="6" t="s">
        <v>13</v>
      </c>
      <c r="C485" s="6" t="s">
        <v>14</v>
      </c>
      <c r="D485" s="9">
        <v>681257</v>
      </c>
      <c r="E485" s="9">
        <f>+E486+E489</f>
        <v>16462</v>
      </c>
      <c r="F485" s="9">
        <f>+F486+F489</f>
        <v>697719</v>
      </c>
    </row>
    <row r="486" spans="1:7" ht="12.75" x14ac:dyDescent="0.2">
      <c r="A486" s="7" t="s">
        <v>229</v>
      </c>
      <c r="B486" s="7" t="s">
        <v>15</v>
      </c>
      <c r="C486" s="7" t="s">
        <v>16</v>
      </c>
      <c r="D486" s="10">
        <v>600419</v>
      </c>
      <c r="E486" s="10">
        <f>SUM(E487:E488)</f>
        <v>3500</v>
      </c>
      <c r="F486" s="10">
        <f>SUM(F487:F488)</f>
        <v>603919</v>
      </c>
    </row>
    <row r="487" spans="1:7" ht="12.75" x14ac:dyDescent="0.2">
      <c r="A487" t="s">
        <v>229</v>
      </c>
      <c r="B487" t="s">
        <v>21</v>
      </c>
      <c r="C487" t="s">
        <v>22</v>
      </c>
      <c r="D487" s="5">
        <v>448744</v>
      </c>
      <c r="E487" s="5">
        <v>2616</v>
      </c>
      <c r="F487" s="5">
        <f t="shared" ref="F487:F488" si="32">SUM(D487:E487)</f>
        <v>451360</v>
      </c>
      <c r="G487" s="36" t="s">
        <v>707</v>
      </c>
    </row>
    <row r="488" spans="1:7" ht="12.75" x14ac:dyDescent="0.2">
      <c r="A488" t="s">
        <v>229</v>
      </c>
      <c r="B488" t="s">
        <v>27</v>
      </c>
      <c r="C488" t="s">
        <v>28</v>
      </c>
      <c r="D488" s="5">
        <v>151675</v>
      </c>
      <c r="E488" s="5">
        <v>884</v>
      </c>
      <c r="F488" s="5">
        <f t="shared" si="32"/>
        <v>152559</v>
      </c>
    </row>
    <row r="489" spans="1:7" ht="12.75" x14ac:dyDescent="0.2">
      <c r="A489" s="7" t="s">
        <v>229</v>
      </c>
      <c r="B489" s="7" t="s">
        <v>29</v>
      </c>
      <c r="C489" s="7" t="s">
        <v>30</v>
      </c>
      <c r="D489" s="10">
        <v>80838</v>
      </c>
      <c r="E489" s="10">
        <f>SUM(E490:E508)-E494</f>
        <v>12962</v>
      </c>
      <c r="F489" s="10">
        <f>SUM(F490:F508)-F494</f>
        <v>93800</v>
      </c>
    </row>
    <row r="490" spans="1:7" ht="12.75" x14ac:dyDescent="0.2">
      <c r="A490" t="s">
        <v>229</v>
      </c>
      <c r="B490" t="s">
        <v>31</v>
      </c>
      <c r="C490" t="s">
        <v>32</v>
      </c>
      <c r="D490" s="5">
        <v>2659</v>
      </c>
      <c r="E490" s="5">
        <v>0</v>
      </c>
      <c r="F490" s="5">
        <f>SUM(D490:E490)</f>
        <v>2659</v>
      </c>
    </row>
    <row r="491" spans="1:7" ht="12.75" x14ac:dyDescent="0.2">
      <c r="A491" t="s">
        <v>229</v>
      </c>
      <c r="B491" t="s">
        <v>35</v>
      </c>
      <c r="C491" t="s">
        <v>36</v>
      </c>
      <c r="D491" s="5">
        <v>50</v>
      </c>
      <c r="E491" s="5">
        <v>0</v>
      </c>
      <c r="F491" s="5">
        <f t="shared" ref="F491:F508" si="33">SUM(D491:E491)</f>
        <v>50</v>
      </c>
    </row>
    <row r="492" spans="1:7" ht="12.75" x14ac:dyDescent="0.2">
      <c r="A492" t="s">
        <v>229</v>
      </c>
      <c r="B492" t="s">
        <v>37</v>
      </c>
      <c r="C492" t="s">
        <v>38</v>
      </c>
      <c r="D492" s="5">
        <v>1500</v>
      </c>
      <c r="E492" s="5">
        <v>500</v>
      </c>
      <c r="F492" s="5">
        <f t="shared" si="33"/>
        <v>2000</v>
      </c>
      <c r="G492" s="36" t="s">
        <v>708</v>
      </c>
    </row>
    <row r="493" spans="1:7" ht="12.75" x14ac:dyDescent="0.2">
      <c r="A493" t="s">
        <v>229</v>
      </c>
      <c r="B493" t="s">
        <v>227</v>
      </c>
      <c r="C493" t="s">
        <v>228</v>
      </c>
      <c r="D493" s="5">
        <v>0</v>
      </c>
      <c r="E493" s="5">
        <v>1321</v>
      </c>
      <c r="F493" s="5">
        <f t="shared" si="33"/>
        <v>1321</v>
      </c>
      <c r="G493" s="36" t="s">
        <v>697</v>
      </c>
    </row>
    <row r="494" spans="1:7" ht="12.75" x14ac:dyDescent="0.2">
      <c r="A494" s="14" t="s">
        <v>229</v>
      </c>
      <c r="B494" s="14" t="s">
        <v>39</v>
      </c>
      <c r="C494" s="14" t="s">
        <v>40</v>
      </c>
      <c r="D494" s="15">
        <v>54191</v>
      </c>
      <c r="E494" s="15">
        <f>SUM(E495:E501)</f>
        <v>3500</v>
      </c>
      <c r="F494" s="15">
        <f>SUM(F495:F501)</f>
        <v>57691</v>
      </c>
    </row>
    <row r="495" spans="1:7" ht="12.75" x14ac:dyDescent="0.2">
      <c r="A495" s="28" t="s">
        <v>229</v>
      </c>
      <c r="B495" s="28" t="s">
        <v>41</v>
      </c>
      <c r="C495" s="28" t="s">
        <v>42</v>
      </c>
      <c r="D495" s="29">
        <v>21843</v>
      </c>
      <c r="E495" s="29">
        <v>0</v>
      </c>
      <c r="F495" s="29">
        <f t="shared" si="33"/>
        <v>21843</v>
      </c>
    </row>
    <row r="496" spans="1:7" ht="12.75" x14ac:dyDescent="0.2">
      <c r="A496" s="28" t="s">
        <v>229</v>
      </c>
      <c r="B496" s="28" t="s">
        <v>43</v>
      </c>
      <c r="C496" s="28" t="s">
        <v>44</v>
      </c>
      <c r="D496" s="29">
        <v>11700</v>
      </c>
      <c r="E496" s="29">
        <v>0</v>
      </c>
      <c r="F496" s="29">
        <f t="shared" si="33"/>
        <v>11700</v>
      </c>
    </row>
    <row r="497" spans="1:7" ht="22.5" x14ac:dyDescent="0.2">
      <c r="A497" s="28" t="s">
        <v>229</v>
      </c>
      <c r="B497" s="28" t="s">
        <v>45</v>
      </c>
      <c r="C497" s="28" t="s">
        <v>46</v>
      </c>
      <c r="D497" s="29">
        <v>4128</v>
      </c>
      <c r="E497" s="29">
        <v>500</v>
      </c>
      <c r="F497" s="29">
        <f t="shared" si="33"/>
        <v>4628</v>
      </c>
      <c r="G497" s="36" t="s">
        <v>649</v>
      </c>
    </row>
    <row r="498" spans="1:7" ht="12.75" x14ac:dyDescent="0.2">
      <c r="A498" s="28" t="s">
        <v>229</v>
      </c>
      <c r="B498" s="28" t="s">
        <v>47</v>
      </c>
      <c r="C498" s="28" t="s">
        <v>48</v>
      </c>
      <c r="D498" s="29">
        <v>11571</v>
      </c>
      <c r="E498" s="29">
        <v>0</v>
      </c>
      <c r="F498" s="29">
        <f t="shared" si="33"/>
        <v>11571</v>
      </c>
    </row>
    <row r="499" spans="1:7" ht="12.75" x14ac:dyDescent="0.2">
      <c r="A499" s="28" t="s">
        <v>229</v>
      </c>
      <c r="B499" s="28" t="s">
        <v>49</v>
      </c>
      <c r="C499" s="28" t="s">
        <v>50</v>
      </c>
      <c r="D499" s="29">
        <v>3507</v>
      </c>
      <c r="E499" s="29">
        <v>3000</v>
      </c>
      <c r="F499" s="29">
        <f t="shared" si="33"/>
        <v>6507</v>
      </c>
      <c r="G499" s="36" t="s">
        <v>709</v>
      </c>
    </row>
    <row r="500" spans="1:7" ht="12.75" x14ac:dyDescent="0.2">
      <c r="A500" s="28" t="s">
        <v>229</v>
      </c>
      <c r="B500" s="28" t="s">
        <v>51</v>
      </c>
      <c r="C500" s="28" t="s">
        <v>52</v>
      </c>
      <c r="D500" s="29">
        <v>680</v>
      </c>
      <c r="E500" s="29">
        <v>0</v>
      </c>
      <c r="F500" s="29">
        <f t="shared" si="33"/>
        <v>680</v>
      </c>
    </row>
    <row r="501" spans="1:7" ht="12.75" x14ac:dyDescent="0.2">
      <c r="A501" s="28" t="s">
        <v>229</v>
      </c>
      <c r="B501" s="28" t="s">
        <v>55</v>
      </c>
      <c r="C501" s="28" t="s">
        <v>56</v>
      </c>
      <c r="D501" s="29">
        <v>762</v>
      </c>
      <c r="E501" s="29">
        <v>0</v>
      </c>
      <c r="F501" s="29">
        <f t="shared" si="33"/>
        <v>762</v>
      </c>
    </row>
    <row r="502" spans="1:7" ht="12.75" x14ac:dyDescent="0.2">
      <c r="A502" t="s">
        <v>229</v>
      </c>
      <c r="B502" t="s">
        <v>57</v>
      </c>
      <c r="C502" t="s">
        <v>58</v>
      </c>
      <c r="D502" s="5">
        <v>650</v>
      </c>
      <c r="E502" s="5">
        <v>0</v>
      </c>
      <c r="F502" s="5">
        <f t="shared" si="33"/>
        <v>650</v>
      </c>
    </row>
    <row r="503" spans="1:7" ht="12.75" x14ac:dyDescent="0.2">
      <c r="A503" t="s">
        <v>229</v>
      </c>
      <c r="B503" t="s">
        <v>59</v>
      </c>
      <c r="C503" t="s">
        <v>60</v>
      </c>
      <c r="D503" s="5">
        <v>2500</v>
      </c>
      <c r="E503" s="5">
        <v>500</v>
      </c>
      <c r="F503" s="5">
        <f t="shared" si="33"/>
        <v>3000</v>
      </c>
      <c r="G503" s="36" t="s">
        <v>710</v>
      </c>
    </row>
    <row r="504" spans="1:7" ht="12.75" x14ac:dyDescent="0.2">
      <c r="A504" t="s">
        <v>229</v>
      </c>
      <c r="B504" t="s">
        <v>61</v>
      </c>
      <c r="C504" t="s">
        <v>62</v>
      </c>
      <c r="D504" s="5">
        <v>4500</v>
      </c>
      <c r="E504" s="5">
        <v>1700</v>
      </c>
      <c r="F504" s="5">
        <f t="shared" si="33"/>
        <v>6200</v>
      </c>
      <c r="G504" s="36" t="s">
        <v>647</v>
      </c>
    </row>
    <row r="505" spans="1:7" ht="12.75" x14ac:dyDescent="0.2">
      <c r="A505" t="s">
        <v>229</v>
      </c>
      <c r="B505" t="s">
        <v>63</v>
      </c>
      <c r="C505" t="s">
        <v>64</v>
      </c>
      <c r="D505" s="5">
        <v>300</v>
      </c>
      <c r="E505" s="5">
        <v>0</v>
      </c>
      <c r="F505" s="5">
        <f t="shared" si="33"/>
        <v>300</v>
      </c>
    </row>
    <row r="506" spans="1:7" ht="12.75" x14ac:dyDescent="0.2">
      <c r="A506" t="s">
        <v>229</v>
      </c>
      <c r="B506" t="s">
        <v>195</v>
      </c>
      <c r="C506" t="s">
        <v>196</v>
      </c>
      <c r="D506" s="5">
        <v>11488</v>
      </c>
      <c r="E506" s="5">
        <v>300</v>
      </c>
      <c r="F506" s="5">
        <f t="shared" si="33"/>
        <v>11788</v>
      </c>
      <c r="G506" s="36" t="s">
        <v>711</v>
      </c>
    </row>
    <row r="507" spans="1:7" ht="22.5" x14ac:dyDescent="0.2">
      <c r="A507" t="s">
        <v>229</v>
      </c>
      <c r="B507" t="s">
        <v>65</v>
      </c>
      <c r="C507" t="s">
        <v>66</v>
      </c>
      <c r="D507" s="5">
        <v>3000</v>
      </c>
      <c r="E507" s="5">
        <v>2141</v>
      </c>
      <c r="F507" s="5">
        <f t="shared" si="33"/>
        <v>5141</v>
      </c>
      <c r="G507" s="36" t="s">
        <v>648</v>
      </c>
    </row>
    <row r="508" spans="1:7" ht="12.75" x14ac:dyDescent="0.2">
      <c r="A508" t="s">
        <v>229</v>
      </c>
      <c r="B508" s="30">
        <v>5532</v>
      </c>
      <c r="C508" s="11" t="s">
        <v>702</v>
      </c>
      <c r="D508" s="5">
        <v>0</v>
      </c>
      <c r="E508" s="5">
        <v>3000</v>
      </c>
      <c r="F508" s="5">
        <f t="shared" si="33"/>
        <v>3000</v>
      </c>
      <c r="G508" s="36" t="s">
        <v>703</v>
      </c>
    </row>
    <row r="509" spans="1:7" ht="12.75" x14ac:dyDescent="0.2">
      <c r="A509" s="2" t="s">
        <v>231</v>
      </c>
      <c r="B509" s="2"/>
      <c r="C509" s="2" t="s">
        <v>232</v>
      </c>
      <c r="D509" s="8">
        <v>654394</v>
      </c>
      <c r="E509" s="8">
        <f>+E510</f>
        <v>12984</v>
      </c>
      <c r="F509" s="8">
        <f>+F510</f>
        <v>667378</v>
      </c>
    </row>
    <row r="510" spans="1:7" ht="12.75" x14ac:dyDescent="0.2">
      <c r="A510" s="6" t="s">
        <v>231</v>
      </c>
      <c r="B510" s="6" t="s">
        <v>13</v>
      </c>
      <c r="C510" s="6" t="s">
        <v>14</v>
      </c>
      <c r="D510" s="9">
        <v>654394</v>
      </c>
      <c r="E510" s="9">
        <f>+E511+E514+E536</f>
        <v>12984</v>
      </c>
      <c r="F510" s="9">
        <f>+F511+F514+F536</f>
        <v>667378</v>
      </c>
    </row>
    <row r="511" spans="1:7" ht="12.75" x14ac:dyDescent="0.2">
      <c r="A511" s="7" t="s">
        <v>231</v>
      </c>
      <c r="B511" s="7" t="s">
        <v>15</v>
      </c>
      <c r="C511" s="7" t="s">
        <v>16</v>
      </c>
      <c r="D511" s="10">
        <v>573863</v>
      </c>
      <c r="E511" s="10">
        <f>SUM(E512:E513)</f>
        <v>854</v>
      </c>
      <c r="F511" s="10">
        <f>SUM(F512:F513)</f>
        <v>574717</v>
      </c>
    </row>
    <row r="512" spans="1:7" ht="22.5" x14ac:dyDescent="0.2">
      <c r="A512" t="s">
        <v>231</v>
      </c>
      <c r="B512" t="s">
        <v>21</v>
      </c>
      <c r="C512" t="s">
        <v>22</v>
      </c>
      <c r="D512" s="5">
        <v>428896</v>
      </c>
      <c r="E512" s="5">
        <f>396+242</f>
        <v>638</v>
      </c>
      <c r="F512" s="5">
        <f t="shared" ref="F512:F513" si="34">SUM(D512:E512)</f>
        <v>429534</v>
      </c>
      <c r="G512" s="36" t="s">
        <v>716</v>
      </c>
    </row>
    <row r="513" spans="1:7" ht="12.75" x14ac:dyDescent="0.2">
      <c r="A513" t="s">
        <v>231</v>
      </c>
      <c r="B513" t="s">
        <v>27</v>
      </c>
      <c r="C513" t="s">
        <v>28</v>
      </c>
      <c r="D513" s="5">
        <v>144967</v>
      </c>
      <c r="E513" s="5">
        <f>134+82</f>
        <v>216</v>
      </c>
      <c r="F513" s="5">
        <f t="shared" si="34"/>
        <v>145183</v>
      </c>
    </row>
    <row r="514" spans="1:7" ht="12.75" x14ac:dyDescent="0.2">
      <c r="A514" s="7" t="s">
        <v>231</v>
      </c>
      <c r="B514" s="7" t="s">
        <v>29</v>
      </c>
      <c r="C514" s="7" t="s">
        <v>30</v>
      </c>
      <c r="D514" s="10">
        <v>80531</v>
      </c>
      <c r="E514" s="10">
        <f>SUM(E515:E535)-E519</f>
        <v>11130</v>
      </c>
      <c r="F514" s="10">
        <f>SUM(F515:F535)-F519</f>
        <v>91661</v>
      </c>
    </row>
    <row r="515" spans="1:7" ht="12.75" x14ac:dyDescent="0.2">
      <c r="A515" t="s">
        <v>231</v>
      </c>
      <c r="B515" t="s">
        <v>31</v>
      </c>
      <c r="C515" t="s">
        <v>32</v>
      </c>
      <c r="D515" s="5">
        <v>1000</v>
      </c>
      <c r="E515" s="5">
        <v>0</v>
      </c>
      <c r="F515" s="5">
        <f t="shared" ref="F515:F518" si="35">SUM(D515:E515)</f>
        <v>1000</v>
      </c>
    </row>
    <row r="516" spans="1:7" ht="12.75" x14ac:dyDescent="0.2">
      <c r="A516" t="s">
        <v>231</v>
      </c>
      <c r="B516" t="s">
        <v>35</v>
      </c>
      <c r="C516" t="s">
        <v>36</v>
      </c>
      <c r="D516" s="5">
        <v>100</v>
      </c>
      <c r="E516" s="5">
        <v>0</v>
      </c>
      <c r="F516" s="5">
        <f t="shared" si="35"/>
        <v>100</v>
      </c>
    </row>
    <row r="517" spans="1:7" ht="12.75" x14ac:dyDescent="0.2">
      <c r="A517" t="s">
        <v>231</v>
      </c>
      <c r="B517" t="s">
        <v>37</v>
      </c>
      <c r="C517" t="s">
        <v>38</v>
      </c>
      <c r="D517" s="5">
        <v>4000</v>
      </c>
      <c r="E517" s="5">
        <v>0</v>
      </c>
      <c r="F517" s="5">
        <f t="shared" si="35"/>
        <v>4000</v>
      </c>
    </row>
    <row r="518" spans="1:7" ht="12.75" x14ac:dyDescent="0.2">
      <c r="A518" t="s">
        <v>231</v>
      </c>
      <c r="B518" t="s">
        <v>227</v>
      </c>
      <c r="C518" t="s">
        <v>228</v>
      </c>
      <c r="D518" s="5">
        <v>0</v>
      </c>
      <c r="E518" s="5">
        <v>1401</v>
      </c>
      <c r="F518" s="5">
        <f t="shared" si="35"/>
        <v>1401</v>
      </c>
      <c r="G518" s="36" t="s">
        <v>697</v>
      </c>
    </row>
    <row r="519" spans="1:7" ht="12.75" x14ac:dyDescent="0.2">
      <c r="A519" s="14" t="s">
        <v>231</v>
      </c>
      <c r="B519" s="14" t="s">
        <v>39</v>
      </c>
      <c r="C519" s="14" t="s">
        <v>40</v>
      </c>
      <c r="D519" s="15">
        <v>58881</v>
      </c>
      <c r="E519" s="15">
        <f>SUM(E520:E528)</f>
        <v>4725</v>
      </c>
      <c r="F519" s="15">
        <f>SUM(F520:F528)</f>
        <v>63606</v>
      </c>
    </row>
    <row r="520" spans="1:7" ht="12.75" x14ac:dyDescent="0.2">
      <c r="A520" s="28" t="s">
        <v>231</v>
      </c>
      <c r="B520" s="28" t="s">
        <v>41</v>
      </c>
      <c r="C520" s="28" t="s">
        <v>42</v>
      </c>
      <c r="D520" s="29">
        <v>21843</v>
      </c>
      <c r="E520" s="29">
        <v>0</v>
      </c>
      <c r="F520" s="29">
        <f t="shared" ref="F520:F535" si="36">SUM(D520:E520)</f>
        <v>21843</v>
      </c>
    </row>
    <row r="521" spans="1:7" ht="22.5" x14ac:dyDescent="0.2">
      <c r="A521" s="28" t="s">
        <v>231</v>
      </c>
      <c r="B521" s="28" t="s">
        <v>43</v>
      </c>
      <c r="C521" s="28" t="s">
        <v>44</v>
      </c>
      <c r="D521" s="29">
        <v>12000</v>
      </c>
      <c r="E521" s="29">
        <v>2400</v>
      </c>
      <c r="F521" s="29">
        <f t="shared" si="36"/>
        <v>14400</v>
      </c>
      <c r="G521" s="36" t="s">
        <v>649</v>
      </c>
    </row>
    <row r="522" spans="1:7" ht="22.5" x14ac:dyDescent="0.2">
      <c r="A522" s="28" t="s">
        <v>231</v>
      </c>
      <c r="B522" s="28" t="s">
        <v>45</v>
      </c>
      <c r="C522" s="28" t="s">
        <v>46</v>
      </c>
      <c r="D522" s="29">
        <v>4128</v>
      </c>
      <c r="E522" s="29">
        <v>600</v>
      </c>
      <c r="F522" s="29">
        <f t="shared" si="36"/>
        <v>4728</v>
      </c>
      <c r="G522" s="36" t="s">
        <v>649</v>
      </c>
    </row>
    <row r="523" spans="1:7" ht="12.75" x14ac:dyDescent="0.2">
      <c r="A523" s="28" t="s">
        <v>231</v>
      </c>
      <c r="B523" s="28" t="s">
        <v>47</v>
      </c>
      <c r="C523" s="28" t="s">
        <v>48</v>
      </c>
      <c r="D523" s="29">
        <v>5510</v>
      </c>
      <c r="E523" s="29">
        <v>0</v>
      </c>
      <c r="F523" s="29">
        <f t="shared" si="36"/>
        <v>5510</v>
      </c>
    </row>
    <row r="524" spans="1:7" ht="12.75" x14ac:dyDescent="0.2">
      <c r="A524" s="28" t="s">
        <v>231</v>
      </c>
      <c r="B524" s="28" t="s">
        <v>49</v>
      </c>
      <c r="C524" s="28" t="s">
        <v>50</v>
      </c>
      <c r="D524" s="29">
        <v>10000</v>
      </c>
      <c r="E524" s="58">
        <v>-1000</v>
      </c>
      <c r="F524" s="58">
        <f t="shared" si="36"/>
        <v>9000</v>
      </c>
      <c r="G524" s="54" t="s">
        <v>755</v>
      </c>
    </row>
    <row r="525" spans="1:7" ht="12.75" x14ac:dyDescent="0.2">
      <c r="A525" s="28" t="s">
        <v>231</v>
      </c>
      <c r="B525" s="28" t="s">
        <v>51</v>
      </c>
      <c r="C525" s="28" t="s">
        <v>52</v>
      </c>
      <c r="D525" s="29">
        <v>1600</v>
      </c>
      <c r="E525" s="29">
        <v>0</v>
      </c>
      <c r="F525" s="29">
        <f t="shared" si="36"/>
        <v>1600</v>
      </c>
    </row>
    <row r="526" spans="1:7" ht="22.5" x14ac:dyDescent="0.2">
      <c r="A526" s="28" t="s">
        <v>231</v>
      </c>
      <c r="B526" s="28" t="s">
        <v>53</v>
      </c>
      <c r="C526" s="28" t="s">
        <v>54</v>
      </c>
      <c r="D526" s="29">
        <v>3000</v>
      </c>
      <c r="E526" s="29">
        <v>2725</v>
      </c>
      <c r="F526" s="29">
        <f t="shared" si="36"/>
        <v>5725</v>
      </c>
      <c r="G526" s="36" t="s">
        <v>650</v>
      </c>
    </row>
    <row r="527" spans="1:7" ht="12.75" x14ac:dyDescent="0.2">
      <c r="A527" s="28" t="s">
        <v>231</v>
      </c>
      <c r="B527" s="28" t="s">
        <v>55</v>
      </c>
      <c r="C527" s="28" t="s">
        <v>56</v>
      </c>
      <c r="D527" s="29">
        <v>700</v>
      </c>
      <c r="E527" s="29">
        <v>0</v>
      </c>
      <c r="F527" s="29">
        <f t="shared" si="36"/>
        <v>700</v>
      </c>
    </row>
    <row r="528" spans="1:7" ht="12.75" x14ac:dyDescent="0.2">
      <c r="A528" s="28" t="s">
        <v>231</v>
      </c>
      <c r="B528" s="28" t="s">
        <v>107</v>
      </c>
      <c r="C528" s="28" t="s">
        <v>108</v>
      </c>
      <c r="D528" s="29">
        <v>100</v>
      </c>
      <c r="E528" s="29">
        <v>0</v>
      </c>
      <c r="F528" s="29">
        <f t="shared" si="36"/>
        <v>100</v>
      </c>
    </row>
    <row r="529" spans="1:7" ht="12.75" x14ac:dyDescent="0.2">
      <c r="A529" t="s">
        <v>231</v>
      </c>
      <c r="B529" t="s">
        <v>57</v>
      </c>
      <c r="C529" t="s">
        <v>58</v>
      </c>
      <c r="D529" s="5">
        <v>350</v>
      </c>
      <c r="E529" s="5">
        <v>0</v>
      </c>
      <c r="F529" s="5">
        <f t="shared" si="36"/>
        <v>350</v>
      </c>
    </row>
    <row r="530" spans="1:7" ht="12.75" x14ac:dyDescent="0.2">
      <c r="A530" t="s">
        <v>231</v>
      </c>
      <c r="B530" t="s">
        <v>59</v>
      </c>
      <c r="C530" t="s">
        <v>60</v>
      </c>
      <c r="D530" s="5">
        <v>1500</v>
      </c>
      <c r="E530" s="5">
        <v>0</v>
      </c>
      <c r="F530" s="5">
        <f t="shared" si="36"/>
        <v>1500</v>
      </c>
    </row>
    <row r="531" spans="1:7" ht="12.75" x14ac:dyDescent="0.2">
      <c r="A531" t="s">
        <v>231</v>
      </c>
      <c r="B531" t="s">
        <v>61</v>
      </c>
      <c r="C531" t="s">
        <v>62</v>
      </c>
      <c r="D531" s="5">
        <v>3500</v>
      </c>
      <c r="E531" s="5">
        <v>1700</v>
      </c>
      <c r="F531" s="5">
        <f t="shared" si="36"/>
        <v>5200</v>
      </c>
      <c r="G531" s="36" t="s">
        <v>647</v>
      </c>
    </row>
    <row r="532" spans="1:7" ht="12.75" x14ac:dyDescent="0.2">
      <c r="A532" t="s">
        <v>231</v>
      </c>
      <c r="B532" t="s">
        <v>63</v>
      </c>
      <c r="C532" t="s">
        <v>64</v>
      </c>
      <c r="D532" s="5">
        <v>200</v>
      </c>
      <c r="E532" s="5">
        <v>0</v>
      </c>
      <c r="F532" s="5">
        <f t="shared" si="36"/>
        <v>200</v>
      </c>
    </row>
    <row r="533" spans="1:7" ht="12.75" x14ac:dyDescent="0.2">
      <c r="A533" t="s">
        <v>231</v>
      </c>
      <c r="B533" t="s">
        <v>195</v>
      </c>
      <c r="C533" t="s">
        <v>196</v>
      </c>
      <c r="D533" s="5">
        <v>8000</v>
      </c>
      <c r="E533" s="5">
        <f>160+144</f>
        <v>304</v>
      </c>
      <c r="F533" s="5">
        <f t="shared" si="36"/>
        <v>8304</v>
      </c>
      <c r="G533" s="36" t="s">
        <v>717</v>
      </c>
    </row>
    <row r="534" spans="1:7" ht="12.75" x14ac:dyDescent="0.2">
      <c r="A534" t="s">
        <v>231</v>
      </c>
      <c r="B534" t="s">
        <v>65</v>
      </c>
      <c r="C534" t="s">
        <v>66</v>
      </c>
      <c r="D534" s="5">
        <v>3000</v>
      </c>
      <c r="E534" s="5">
        <v>0</v>
      </c>
      <c r="F534" s="5">
        <f t="shared" si="36"/>
        <v>3000</v>
      </c>
    </row>
    <row r="535" spans="1:7" ht="12.75" x14ac:dyDescent="0.2">
      <c r="A535" t="s">
        <v>231</v>
      </c>
      <c r="B535" s="30">
        <v>5532</v>
      </c>
      <c r="C535" s="11" t="s">
        <v>702</v>
      </c>
      <c r="D535" s="5">
        <v>0</v>
      </c>
      <c r="E535" s="5">
        <v>3000</v>
      </c>
      <c r="F535" s="5">
        <f t="shared" si="36"/>
        <v>3000</v>
      </c>
      <c r="G535" s="36" t="s">
        <v>703</v>
      </c>
    </row>
    <row r="536" spans="1:7" ht="12.75" x14ac:dyDescent="0.2">
      <c r="A536" s="6" t="s">
        <v>231</v>
      </c>
      <c r="B536" s="6" t="s">
        <v>71</v>
      </c>
      <c r="C536" s="6" t="s">
        <v>72</v>
      </c>
      <c r="D536" s="9">
        <f>+D537</f>
        <v>0</v>
      </c>
      <c r="E536" s="9">
        <f t="shared" ref="E536:F537" si="37">+E537</f>
        <v>1000</v>
      </c>
      <c r="F536" s="9">
        <f t="shared" si="37"/>
        <v>1000</v>
      </c>
    </row>
    <row r="537" spans="1:7" ht="12.75" x14ac:dyDescent="0.2">
      <c r="A537" s="7" t="s">
        <v>231</v>
      </c>
      <c r="B537" s="7" t="s">
        <v>73</v>
      </c>
      <c r="C537" s="7" t="s">
        <v>74</v>
      </c>
      <c r="D537" s="10">
        <f>+D538</f>
        <v>0</v>
      </c>
      <c r="E537" s="10">
        <f t="shared" si="37"/>
        <v>1000</v>
      </c>
      <c r="F537" s="10">
        <f t="shared" si="37"/>
        <v>1000</v>
      </c>
    </row>
    <row r="538" spans="1:7" ht="12.75" x14ac:dyDescent="0.2">
      <c r="A538" t="s">
        <v>231</v>
      </c>
      <c r="B538" t="s">
        <v>75</v>
      </c>
      <c r="C538" t="s">
        <v>753</v>
      </c>
      <c r="D538" s="5">
        <v>0</v>
      </c>
      <c r="E538" s="31">
        <v>1000</v>
      </c>
      <c r="F538" s="31">
        <f>+E538+D538</f>
        <v>1000</v>
      </c>
      <c r="G538" s="54" t="s">
        <v>754</v>
      </c>
    </row>
    <row r="539" spans="1:7" ht="12.75" x14ac:dyDescent="0.2">
      <c r="A539" s="2" t="s">
        <v>233</v>
      </c>
      <c r="B539" s="2"/>
      <c r="C539" s="2" t="s">
        <v>234</v>
      </c>
      <c r="D539" s="8">
        <f t="shared" ref="D539:E539" si="38">+D540+D543</f>
        <v>622656</v>
      </c>
      <c r="E539" s="53">
        <f t="shared" si="38"/>
        <v>30330</v>
      </c>
      <c r="F539" s="53">
        <f>+F540+F543</f>
        <v>652986</v>
      </c>
      <c r="G539" s="54"/>
    </row>
    <row r="540" spans="1:7" ht="12.75" x14ac:dyDescent="0.2">
      <c r="A540" s="6" t="s">
        <v>233</v>
      </c>
      <c r="B540" s="6" t="s">
        <v>137</v>
      </c>
      <c r="C540" s="6" t="s">
        <v>138</v>
      </c>
      <c r="D540" s="9">
        <v>0</v>
      </c>
      <c r="E540" s="55">
        <f>+E541</f>
        <v>19560</v>
      </c>
      <c r="F540" s="55">
        <f>+F541</f>
        <v>19560</v>
      </c>
      <c r="G540" s="54"/>
    </row>
    <row r="541" spans="1:7" ht="12.75" x14ac:dyDescent="0.2">
      <c r="A541" s="7" t="s">
        <v>233</v>
      </c>
      <c r="B541" s="7" t="s">
        <v>139</v>
      </c>
      <c r="C541" s="7" t="s">
        <v>140</v>
      </c>
      <c r="D541" s="10">
        <v>0</v>
      </c>
      <c r="E541" s="56">
        <f>+E542</f>
        <v>19560</v>
      </c>
      <c r="F541" s="56">
        <f>+F542</f>
        <v>19560</v>
      </c>
      <c r="G541" s="54"/>
    </row>
    <row r="542" spans="1:7" ht="22.5" x14ac:dyDescent="0.2">
      <c r="A542" t="s">
        <v>233</v>
      </c>
      <c r="B542" t="s">
        <v>141</v>
      </c>
      <c r="C542" t="s">
        <v>142</v>
      </c>
      <c r="D542" s="5">
        <v>0</v>
      </c>
      <c r="E542" s="31">
        <f>1800+17760</f>
        <v>19560</v>
      </c>
      <c r="F542" s="31">
        <f>SUM(D542:E542)</f>
        <v>19560</v>
      </c>
      <c r="G542" s="54" t="s">
        <v>747</v>
      </c>
    </row>
    <row r="543" spans="1:7" ht="12.75" x14ac:dyDescent="0.2">
      <c r="A543" s="6" t="s">
        <v>233</v>
      </c>
      <c r="B543" s="6" t="s">
        <v>13</v>
      </c>
      <c r="C543" s="6" t="s">
        <v>14</v>
      </c>
      <c r="D543" s="9">
        <v>622656</v>
      </c>
      <c r="E543" s="9">
        <f>+E544+E547</f>
        <v>10770</v>
      </c>
      <c r="F543" s="9">
        <f>+F544+F547</f>
        <v>633426</v>
      </c>
    </row>
    <row r="544" spans="1:7" ht="22.5" x14ac:dyDescent="0.2">
      <c r="A544" s="7" t="s">
        <v>233</v>
      </c>
      <c r="B544" s="7" t="s">
        <v>15</v>
      </c>
      <c r="C544" s="7" t="s">
        <v>16</v>
      </c>
      <c r="D544" s="10">
        <v>541857</v>
      </c>
      <c r="E544" s="10">
        <f>SUM(E545:E546)</f>
        <v>1351</v>
      </c>
      <c r="F544" s="10">
        <f>SUM(F545:F546)</f>
        <v>543208</v>
      </c>
      <c r="G544" s="37" t="s">
        <v>651</v>
      </c>
    </row>
    <row r="545" spans="1:7" ht="12.75" x14ac:dyDescent="0.2">
      <c r="A545" t="s">
        <v>233</v>
      </c>
      <c r="B545" t="s">
        <v>21</v>
      </c>
      <c r="C545" t="s">
        <v>22</v>
      </c>
      <c r="D545" s="5">
        <v>404975</v>
      </c>
      <c r="E545" s="5">
        <v>1010</v>
      </c>
      <c r="F545" s="5">
        <f t="shared" ref="F545:F546" si="39">SUM(D545:E545)</f>
        <v>405985</v>
      </c>
    </row>
    <row r="546" spans="1:7" ht="12.75" x14ac:dyDescent="0.2">
      <c r="A546" t="s">
        <v>233</v>
      </c>
      <c r="B546" t="s">
        <v>27</v>
      </c>
      <c r="C546" t="s">
        <v>28</v>
      </c>
      <c r="D546" s="5">
        <v>136882</v>
      </c>
      <c r="E546" s="5">
        <v>341</v>
      </c>
      <c r="F546" s="5">
        <f t="shared" si="39"/>
        <v>137223</v>
      </c>
    </row>
    <row r="547" spans="1:7" ht="12.75" x14ac:dyDescent="0.2">
      <c r="A547" s="7" t="s">
        <v>233</v>
      </c>
      <c r="B547" s="7" t="s">
        <v>29</v>
      </c>
      <c r="C547" s="7" t="s">
        <v>30</v>
      </c>
      <c r="D547" s="10">
        <v>80799</v>
      </c>
      <c r="E547" s="10">
        <f>SUM(E548:E566)-E552</f>
        <v>9419</v>
      </c>
      <c r="F547" s="10">
        <f>SUM(F548:F566)-F552</f>
        <v>90218</v>
      </c>
    </row>
    <row r="548" spans="1:7" ht="12.75" x14ac:dyDescent="0.2">
      <c r="A548" t="s">
        <v>233</v>
      </c>
      <c r="B548" t="s">
        <v>31</v>
      </c>
      <c r="C548" t="s">
        <v>32</v>
      </c>
      <c r="D548" s="5">
        <v>2000</v>
      </c>
      <c r="E548" s="5">
        <v>0</v>
      </c>
      <c r="F548" s="5">
        <f t="shared" ref="F548:F566" si="40">SUM(D548:E548)</f>
        <v>2000</v>
      </c>
    </row>
    <row r="549" spans="1:7" ht="12.75" x14ac:dyDescent="0.2">
      <c r="A549" t="s">
        <v>233</v>
      </c>
      <c r="B549" t="s">
        <v>35</v>
      </c>
      <c r="C549" t="s">
        <v>36</v>
      </c>
      <c r="D549" s="5">
        <v>300</v>
      </c>
      <c r="E549" s="5">
        <v>0</v>
      </c>
      <c r="F549" s="5">
        <f t="shared" si="40"/>
        <v>300</v>
      </c>
    </row>
    <row r="550" spans="1:7" ht="12.75" x14ac:dyDescent="0.2">
      <c r="A550" t="s">
        <v>233</v>
      </c>
      <c r="B550" t="s">
        <v>37</v>
      </c>
      <c r="C550" t="s">
        <v>38</v>
      </c>
      <c r="D550" s="5">
        <v>4000</v>
      </c>
      <c r="E550" s="5">
        <v>0</v>
      </c>
      <c r="F550" s="5">
        <f t="shared" si="40"/>
        <v>4000</v>
      </c>
    </row>
    <row r="551" spans="1:7" ht="12.75" x14ac:dyDescent="0.2">
      <c r="A551" t="s">
        <v>233</v>
      </c>
      <c r="B551" t="s">
        <v>227</v>
      </c>
      <c r="C551" t="s">
        <v>228</v>
      </c>
      <c r="D551" s="5">
        <v>0</v>
      </c>
      <c r="E551" s="5">
        <v>1139</v>
      </c>
      <c r="F551" s="5">
        <f t="shared" si="40"/>
        <v>1139</v>
      </c>
      <c r="G551" s="36" t="s">
        <v>697</v>
      </c>
    </row>
    <row r="552" spans="1:7" ht="12.75" x14ac:dyDescent="0.2">
      <c r="A552" s="14" t="s">
        <v>233</v>
      </c>
      <c r="B552" s="14" t="s">
        <v>39</v>
      </c>
      <c r="C552" s="14" t="s">
        <v>40</v>
      </c>
      <c r="D552" s="15">
        <v>47540</v>
      </c>
      <c r="E552" s="15">
        <f>SUM(E553:E559)</f>
        <v>3000</v>
      </c>
      <c r="F552" s="15">
        <f>SUM(F553:F559)</f>
        <v>50540</v>
      </c>
    </row>
    <row r="553" spans="1:7" ht="12.75" x14ac:dyDescent="0.2">
      <c r="A553" s="28" t="s">
        <v>233</v>
      </c>
      <c r="B553" s="28" t="s">
        <v>41</v>
      </c>
      <c r="C553" s="28" t="s">
        <v>42</v>
      </c>
      <c r="D553" s="29">
        <v>21800</v>
      </c>
      <c r="E553" s="29">
        <v>0</v>
      </c>
      <c r="F553" s="29">
        <f t="shared" si="40"/>
        <v>21800</v>
      </c>
    </row>
    <row r="554" spans="1:7" ht="22.5" x14ac:dyDescent="0.2">
      <c r="A554" s="28" t="s">
        <v>233</v>
      </c>
      <c r="B554" s="28" t="s">
        <v>43</v>
      </c>
      <c r="C554" s="28" t="s">
        <v>44</v>
      </c>
      <c r="D554" s="29">
        <v>12000</v>
      </c>
      <c r="E554" s="29">
        <v>2600</v>
      </c>
      <c r="F554" s="29">
        <f t="shared" si="40"/>
        <v>14600</v>
      </c>
      <c r="G554" s="36" t="s">
        <v>649</v>
      </c>
    </row>
    <row r="555" spans="1:7" ht="22.5" x14ac:dyDescent="0.2">
      <c r="A555" s="28" t="s">
        <v>233</v>
      </c>
      <c r="B555" s="28" t="s">
        <v>45</v>
      </c>
      <c r="C555" s="28" t="s">
        <v>46</v>
      </c>
      <c r="D555" s="29">
        <v>3900</v>
      </c>
      <c r="E555" s="29">
        <v>400</v>
      </c>
      <c r="F555" s="29">
        <f t="shared" si="40"/>
        <v>4300</v>
      </c>
      <c r="G555" s="36" t="s">
        <v>649</v>
      </c>
    </row>
    <row r="556" spans="1:7" ht="12.75" x14ac:dyDescent="0.2">
      <c r="A556" s="28" t="s">
        <v>233</v>
      </c>
      <c r="B556" s="28" t="s">
        <v>47</v>
      </c>
      <c r="C556" s="28" t="s">
        <v>48</v>
      </c>
      <c r="D556" s="29">
        <v>3100</v>
      </c>
      <c r="E556" s="29">
        <v>0</v>
      </c>
      <c r="F556" s="29">
        <f t="shared" si="40"/>
        <v>3100</v>
      </c>
    </row>
    <row r="557" spans="1:7" ht="12.75" x14ac:dyDescent="0.2">
      <c r="A557" s="28" t="s">
        <v>233</v>
      </c>
      <c r="B557" s="28" t="s">
        <v>49</v>
      </c>
      <c r="C557" s="28" t="s">
        <v>50</v>
      </c>
      <c r="D557" s="29">
        <v>5500</v>
      </c>
      <c r="E557" s="29">
        <v>0</v>
      </c>
      <c r="F557" s="29">
        <f t="shared" si="40"/>
        <v>5500</v>
      </c>
    </row>
    <row r="558" spans="1:7" ht="12.75" x14ac:dyDescent="0.2">
      <c r="A558" s="28" t="s">
        <v>233</v>
      </c>
      <c r="B558" s="28" t="s">
        <v>51</v>
      </c>
      <c r="C558" s="28" t="s">
        <v>52</v>
      </c>
      <c r="D558" s="29">
        <v>500</v>
      </c>
      <c r="E558" s="29">
        <v>0</v>
      </c>
      <c r="F558" s="29">
        <f t="shared" si="40"/>
        <v>500</v>
      </c>
    </row>
    <row r="559" spans="1:7" ht="12.75" x14ac:dyDescent="0.2">
      <c r="A559" s="28" t="s">
        <v>233</v>
      </c>
      <c r="B559" s="28" t="s">
        <v>107</v>
      </c>
      <c r="C559" s="28" t="s">
        <v>108</v>
      </c>
      <c r="D559" s="29">
        <v>740</v>
      </c>
      <c r="E559" s="29">
        <v>0</v>
      </c>
      <c r="F559" s="29">
        <f t="shared" si="40"/>
        <v>740</v>
      </c>
    </row>
    <row r="560" spans="1:7" ht="12.75" x14ac:dyDescent="0.2">
      <c r="A560" t="s">
        <v>233</v>
      </c>
      <c r="B560" t="s">
        <v>57</v>
      </c>
      <c r="C560" t="s">
        <v>58</v>
      </c>
      <c r="D560" s="5">
        <v>400</v>
      </c>
      <c r="E560" s="5">
        <v>0</v>
      </c>
      <c r="F560" s="5">
        <f t="shared" si="40"/>
        <v>400</v>
      </c>
    </row>
    <row r="561" spans="1:7" ht="12.75" x14ac:dyDescent="0.2">
      <c r="A561" t="s">
        <v>233</v>
      </c>
      <c r="B561" t="s">
        <v>59</v>
      </c>
      <c r="C561" t="s">
        <v>60</v>
      </c>
      <c r="D561" s="5">
        <v>1300</v>
      </c>
      <c r="E561" s="5">
        <v>0</v>
      </c>
      <c r="F561" s="5">
        <f t="shared" si="40"/>
        <v>1300</v>
      </c>
    </row>
    <row r="562" spans="1:7" ht="12.75" x14ac:dyDescent="0.2">
      <c r="A562" t="s">
        <v>233</v>
      </c>
      <c r="B562" t="s">
        <v>61</v>
      </c>
      <c r="C562" t="s">
        <v>62</v>
      </c>
      <c r="D562" s="5">
        <v>16000</v>
      </c>
      <c r="E562" s="5">
        <v>1700</v>
      </c>
      <c r="F562" s="5">
        <f t="shared" si="40"/>
        <v>17700</v>
      </c>
      <c r="G562" s="36" t="s">
        <v>647</v>
      </c>
    </row>
    <row r="563" spans="1:7" ht="12.75" x14ac:dyDescent="0.2">
      <c r="A563" t="s">
        <v>233</v>
      </c>
      <c r="B563" t="s">
        <v>63</v>
      </c>
      <c r="C563" t="s">
        <v>64</v>
      </c>
      <c r="D563" s="5">
        <v>200</v>
      </c>
      <c r="E563" s="5">
        <v>0</v>
      </c>
      <c r="F563" s="5">
        <f t="shared" si="40"/>
        <v>200</v>
      </c>
    </row>
    <row r="564" spans="1:7" ht="12.75" x14ac:dyDescent="0.2">
      <c r="A564" t="s">
        <v>233</v>
      </c>
      <c r="B564" t="s">
        <v>195</v>
      </c>
      <c r="C564" t="s">
        <v>196</v>
      </c>
      <c r="D564" s="5">
        <v>8059</v>
      </c>
      <c r="E564" s="5">
        <v>0</v>
      </c>
      <c r="F564" s="5">
        <f t="shared" si="40"/>
        <v>8059</v>
      </c>
    </row>
    <row r="565" spans="1:7" ht="12.75" x14ac:dyDescent="0.2">
      <c r="A565" t="s">
        <v>233</v>
      </c>
      <c r="B565" t="s">
        <v>65</v>
      </c>
      <c r="C565" t="s">
        <v>66</v>
      </c>
      <c r="D565" s="5">
        <v>1000</v>
      </c>
      <c r="E565" s="5">
        <v>580</v>
      </c>
      <c r="F565" s="5">
        <f t="shared" si="40"/>
        <v>1580</v>
      </c>
      <c r="G565" s="36" t="s">
        <v>652</v>
      </c>
    </row>
    <row r="566" spans="1:7" ht="12.75" x14ac:dyDescent="0.2">
      <c r="A566" t="s">
        <v>233</v>
      </c>
      <c r="B566" s="30">
        <v>5532</v>
      </c>
      <c r="C566" s="11" t="s">
        <v>702</v>
      </c>
      <c r="D566" s="5">
        <v>0</v>
      </c>
      <c r="E566" s="5">
        <v>3000</v>
      </c>
      <c r="F566" s="5">
        <f t="shared" si="40"/>
        <v>3000</v>
      </c>
      <c r="G566" s="36" t="s">
        <v>703</v>
      </c>
    </row>
    <row r="567" spans="1:7" ht="12.75" x14ac:dyDescent="0.2">
      <c r="A567" s="2" t="s">
        <v>235</v>
      </c>
      <c r="B567" s="2"/>
      <c r="C567" s="2" t="s">
        <v>236</v>
      </c>
      <c r="D567" s="8">
        <v>445104</v>
      </c>
      <c r="E567" s="8">
        <v>-81400</v>
      </c>
      <c r="F567" s="8">
        <v>363704</v>
      </c>
    </row>
    <row r="568" spans="1:7" ht="12.75" x14ac:dyDescent="0.2">
      <c r="A568" s="6" t="s">
        <v>235</v>
      </c>
      <c r="B568" s="6" t="s">
        <v>13</v>
      </c>
      <c r="C568" s="6" t="s">
        <v>14</v>
      </c>
      <c r="D568" s="9">
        <v>445104</v>
      </c>
      <c r="E568" s="9">
        <v>-81400</v>
      </c>
      <c r="F568" s="9">
        <v>363704</v>
      </c>
    </row>
    <row r="569" spans="1:7" ht="12.75" x14ac:dyDescent="0.2">
      <c r="A569" s="7" t="s">
        <v>235</v>
      </c>
      <c r="B569" s="7" t="s">
        <v>29</v>
      </c>
      <c r="C569" s="7" t="s">
        <v>30</v>
      </c>
      <c r="D569" s="10">
        <v>445104</v>
      </c>
      <c r="E569" s="10">
        <v>-81400</v>
      </c>
      <c r="F569" s="10">
        <v>363704</v>
      </c>
    </row>
    <row r="570" spans="1:7" ht="12.75" x14ac:dyDescent="0.2">
      <c r="A570" t="s">
        <v>235</v>
      </c>
      <c r="B570" t="s">
        <v>195</v>
      </c>
      <c r="C570" t="s">
        <v>196</v>
      </c>
      <c r="D570" s="5">
        <v>445104</v>
      </c>
      <c r="E570" s="5">
        <v>-81400</v>
      </c>
      <c r="F570" s="5">
        <v>363704</v>
      </c>
      <c r="G570" s="36" t="s">
        <v>653</v>
      </c>
    </row>
    <row r="571" spans="1:7" ht="12.75" x14ac:dyDescent="0.2">
      <c r="A571" s="2" t="s">
        <v>237</v>
      </c>
      <c r="B571" s="2"/>
      <c r="C571" s="2" t="s">
        <v>238</v>
      </c>
      <c r="D571" s="8">
        <v>61621</v>
      </c>
      <c r="E571" s="8">
        <v>0</v>
      </c>
      <c r="F571" s="8">
        <v>61621</v>
      </c>
    </row>
    <row r="572" spans="1:7" ht="12.75" x14ac:dyDescent="0.2">
      <c r="A572" s="6" t="s">
        <v>237</v>
      </c>
      <c r="B572" s="6" t="s">
        <v>13</v>
      </c>
      <c r="C572" s="6" t="s">
        <v>14</v>
      </c>
      <c r="D572" s="9">
        <v>61621</v>
      </c>
      <c r="E572" s="9">
        <v>0</v>
      </c>
      <c r="F572" s="9">
        <v>61621</v>
      </c>
    </row>
    <row r="573" spans="1:7" ht="12.75" x14ac:dyDescent="0.2">
      <c r="A573" s="7" t="s">
        <v>237</v>
      </c>
      <c r="B573" s="7" t="s">
        <v>29</v>
      </c>
      <c r="C573" s="7" t="s">
        <v>30</v>
      </c>
      <c r="D573" s="10">
        <v>61621</v>
      </c>
      <c r="E573" s="10">
        <v>0</v>
      </c>
      <c r="F573" s="10">
        <v>61621</v>
      </c>
    </row>
    <row r="574" spans="1:7" ht="12.75" x14ac:dyDescent="0.2">
      <c r="A574" t="s">
        <v>237</v>
      </c>
      <c r="B574" t="s">
        <v>195</v>
      </c>
      <c r="C574" t="s">
        <v>196</v>
      </c>
      <c r="D574" s="5">
        <v>61621</v>
      </c>
      <c r="E574" s="5">
        <v>0</v>
      </c>
      <c r="F574" s="5">
        <v>61621</v>
      </c>
    </row>
    <row r="575" spans="1:7" ht="12.75" x14ac:dyDescent="0.2">
      <c r="A575" s="2" t="s">
        <v>239</v>
      </c>
      <c r="B575" s="2"/>
      <c r="C575" s="2" t="s">
        <v>240</v>
      </c>
      <c r="D575" s="8">
        <v>89100</v>
      </c>
      <c r="E575" s="8">
        <v>81400</v>
      </c>
      <c r="F575" s="8">
        <v>170500</v>
      </c>
    </row>
    <row r="576" spans="1:7" ht="12.75" x14ac:dyDescent="0.2">
      <c r="A576" s="6" t="s">
        <v>239</v>
      </c>
      <c r="B576" s="6" t="s">
        <v>13</v>
      </c>
      <c r="C576" s="6" t="s">
        <v>14</v>
      </c>
      <c r="D576" s="9">
        <v>89100</v>
      </c>
      <c r="E576" s="9">
        <v>81400</v>
      </c>
      <c r="F576" s="9">
        <v>170500</v>
      </c>
    </row>
    <row r="577" spans="1:7" ht="12.75" x14ac:dyDescent="0.2">
      <c r="A577" s="7" t="s">
        <v>239</v>
      </c>
      <c r="B577" s="7" t="s">
        <v>29</v>
      </c>
      <c r="C577" s="7" t="s">
        <v>30</v>
      </c>
      <c r="D577" s="10">
        <v>89100</v>
      </c>
      <c r="E577" s="10">
        <v>81400</v>
      </c>
      <c r="F577" s="10">
        <v>170500</v>
      </c>
      <c r="G577" s="36" t="s">
        <v>653</v>
      </c>
    </row>
    <row r="578" spans="1:7" ht="12.75" x14ac:dyDescent="0.2">
      <c r="A578" t="s">
        <v>239</v>
      </c>
      <c r="B578" t="s">
        <v>195</v>
      </c>
      <c r="C578" t="s">
        <v>196</v>
      </c>
      <c r="D578" s="5">
        <v>89100</v>
      </c>
      <c r="E578" s="5">
        <v>81400</v>
      </c>
      <c r="F578" s="5">
        <v>170500</v>
      </c>
    </row>
    <row r="579" spans="1:7" ht="12.75" x14ac:dyDescent="0.2">
      <c r="A579" s="2" t="s">
        <v>241</v>
      </c>
      <c r="B579" s="2"/>
      <c r="C579" s="2" t="s">
        <v>242</v>
      </c>
      <c r="D579" s="8">
        <v>30132</v>
      </c>
      <c r="E579" s="53">
        <f t="shared" ref="E579:F581" si="41">+E580</f>
        <v>-30132</v>
      </c>
      <c r="F579" s="53">
        <f t="shared" si="41"/>
        <v>0</v>
      </c>
      <c r="G579" s="54"/>
    </row>
    <row r="580" spans="1:7" ht="12.75" x14ac:dyDescent="0.2">
      <c r="A580" s="6" t="s">
        <v>241</v>
      </c>
      <c r="B580" s="6" t="s">
        <v>13</v>
      </c>
      <c r="C580" s="6" t="s">
        <v>14</v>
      </c>
      <c r="D580" s="9">
        <v>30132</v>
      </c>
      <c r="E580" s="55">
        <f t="shared" si="41"/>
        <v>-30132</v>
      </c>
      <c r="F580" s="55">
        <f t="shared" si="41"/>
        <v>0</v>
      </c>
      <c r="G580" s="54"/>
    </row>
    <row r="581" spans="1:7" ht="12.75" x14ac:dyDescent="0.2">
      <c r="A581" s="7" t="s">
        <v>241</v>
      </c>
      <c r="B581" s="7" t="s">
        <v>29</v>
      </c>
      <c r="C581" s="7" t="s">
        <v>30</v>
      </c>
      <c r="D581" s="10">
        <v>30132</v>
      </c>
      <c r="E581" s="56">
        <f t="shared" si="41"/>
        <v>-30132</v>
      </c>
      <c r="F581" s="56">
        <f t="shared" si="41"/>
        <v>0</v>
      </c>
      <c r="G581" s="54"/>
    </row>
    <row r="582" spans="1:7" ht="33.75" x14ac:dyDescent="0.2">
      <c r="A582" t="s">
        <v>241</v>
      </c>
      <c r="B582" t="s">
        <v>195</v>
      </c>
      <c r="C582" t="s">
        <v>196</v>
      </c>
      <c r="D582" s="5">
        <v>30132</v>
      </c>
      <c r="E582" s="31">
        <v>-30132</v>
      </c>
      <c r="F582" s="31">
        <f>+E582+D582</f>
        <v>0</v>
      </c>
      <c r="G582" s="54" t="s">
        <v>737</v>
      </c>
    </row>
    <row r="583" spans="1:7" ht="12.75" x14ac:dyDescent="0.2">
      <c r="A583" s="2" t="s">
        <v>243</v>
      </c>
      <c r="B583" s="2"/>
      <c r="C583" s="2" t="s">
        <v>244</v>
      </c>
      <c r="D583" s="8">
        <f>+D584+D587</f>
        <v>216385</v>
      </c>
      <c r="E583" s="8">
        <f t="shared" ref="E583:F583" si="42">+E584+E587</f>
        <v>111845</v>
      </c>
      <c r="F583" s="8">
        <f t="shared" si="42"/>
        <v>328230</v>
      </c>
    </row>
    <row r="584" spans="1:7" ht="12.75" x14ac:dyDescent="0.2">
      <c r="A584" s="6" t="s">
        <v>243</v>
      </c>
      <c r="B584" s="6" t="s">
        <v>137</v>
      </c>
      <c r="C584" s="6" t="s">
        <v>138</v>
      </c>
      <c r="D584" s="9">
        <f>+D585</f>
        <v>0</v>
      </c>
      <c r="E584" s="9">
        <f t="shared" ref="E584:F584" si="43">+E585</f>
        <v>109010</v>
      </c>
      <c r="F584" s="9">
        <f t="shared" si="43"/>
        <v>109010</v>
      </c>
    </row>
    <row r="585" spans="1:7" ht="12.75" x14ac:dyDescent="0.2">
      <c r="A585" s="7" t="s">
        <v>243</v>
      </c>
      <c r="B585" s="7" t="s">
        <v>139</v>
      </c>
      <c r="C585" s="7" t="s">
        <v>140</v>
      </c>
      <c r="D585" s="10">
        <f>SUM(D586)</f>
        <v>0</v>
      </c>
      <c r="E585" s="10">
        <f t="shared" ref="E585:F585" si="44">SUM(E586)</f>
        <v>109010</v>
      </c>
      <c r="F585" s="10">
        <f t="shared" si="44"/>
        <v>109010</v>
      </c>
    </row>
    <row r="586" spans="1:7" ht="33.75" x14ac:dyDescent="0.2">
      <c r="A586" t="s">
        <v>243</v>
      </c>
      <c r="B586" t="s">
        <v>141</v>
      </c>
      <c r="C586" t="s">
        <v>142</v>
      </c>
      <c r="D586" s="5">
        <v>0</v>
      </c>
      <c r="E586" s="5">
        <f>74650+11360+23000</f>
        <v>109010</v>
      </c>
      <c r="F586" s="5">
        <f>SUM(D586:E586)</f>
        <v>109010</v>
      </c>
      <c r="G586" s="61" t="s">
        <v>732</v>
      </c>
    </row>
    <row r="587" spans="1:7" ht="12.75" x14ac:dyDescent="0.2">
      <c r="A587" s="6" t="s">
        <v>243</v>
      </c>
      <c r="B587" s="6" t="s">
        <v>13</v>
      </c>
      <c r="C587" s="6" t="s">
        <v>14</v>
      </c>
      <c r="D587" s="9">
        <v>216385</v>
      </c>
      <c r="E587" s="9">
        <f>+E588+E591</f>
        <v>2835</v>
      </c>
      <c r="F587" s="9">
        <f>+F588+F591</f>
        <v>219220</v>
      </c>
    </row>
    <row r="588" spans="1:7" ht="12.75" x14ac:dyDescent="0.2">
      <c r="A588" s="7" t="s">
        <v>243</v>
      </c>
      <c r="B588" s="7" t="s">
        <v>15</v>
      </c>
      <c r="C588" s="7" t="s">
        <v>16</v>
      </c>
      <c r="D588" s="10">
        <v>144524</v>
      </c>
      <c r="E588" s="56">
        <f>SUM(E589:E590)</f>
        <v>210</v>
      </c>
      <c r="F588" s="56">
        <f>SUM(F589:F590)</f>
        <v>144734</v>
      </c>
      <c r="G588" s="54"/>
    </row>
    <row r="589" spans="1:7" ht="12.75" x14ac:dyDescent="0.2">
      <c r="A589" t="s">
        <v>243</v>
      </c>
      <c r="B589" t="s">
        <v>21</v>
      </c>
      <c r="C589" t="s">
        <v>22</v>
      </c>
      <c r="D589" s="5">
        <v>108015</v>
      </c>
      <c r="E589" s="31">
        <v>157</v>
      </c>
      <c r="F589" s="31">
        <f>SUM(D589:E589)</f>
        <v>108172</v>
      </c>
      <c r="G589" s="54" t="s">
        <v>736</v>
      </c>
    </row>
    <row r="590" spans="1:7" ht="12.75" x14ac:dyDescent="0.2">
      <c r="A590" t="s">
        <v>243</v>
      </c>
      <c r="B590" t="s">
        <v>27</v>
      </c>
      <c r="C590" t="s">
        <v>28</v>
      </c>
      <c r="D590" s="5">
        <v>36509</v>
      </c>
      <c r="E590" s="31">
        <v>53</v>
      </c>
      <c r="F590" s="31">
        <f>SUM(D590:E590)</f>
        <v>36562</v>
      </c>
      <c r="G590" s="54"/>
    </row>
    <row r="591" spans="1:7" ht="12.75" x14ac:dyDescent="0.2">
      <c r="A591" s="7" t="s">
        <v>243</v>
      </c>
      <c r="B591" s="7" t="s">
        <v>29</v>
      </c>
      <c r="C591" s="7" t="s">
        <v>30</v>
      </c>
      <c r="D591" s="10">
        <v>71861</v>
      </c>
      <c r="E591" s="10">
        <v>2625</v>
      </c>
      <c r="F591" s="10">
        <v>74486</v>
      </c>
    </row>
    <row r="592" spans="1:7" ht="12.75" x14ac:dyDescent="0.2">
      <c r="A592" t="s">
        <v>243</v>
      </c>
      <c r="B592" t="s">
        <v>31</v>
      </c>
      <c r="C592" t="s">
        <v>32</v>
      </c>
      <c r="D592" s="5">
        <v>3200</v>
      </c>
      <c r="E592" s="5">
        <v>0</v>
      </c>
      <c r="F592" s="5">
        <v>3200</v>
      </c>
    </row>
    <row r="593" spans="1:7" ht="12.75" x14ac:dyDescent="0.2">
      <c r="A593" t="s">
        <v>243</v>
      </c>
      <c r="B593" t="s">
        <v>35</v>
      </c>
      <c r="C593" t="s">
        <v>36</v>
      </c>
      <c r="D593" s="5">
        <v>130</v>
      </c>
      <c r="E593" s="5">
        <v>0</v>
      </c>
      <c r="F593" s="5">
        <v>130</v>
      </c>
    </row>
    <row r="594" spans="1:7" ht="12.75" x14ac:dyDescent="0.2">
      <c r="A594" t="s">
        <v>243</v>
      </c>
      <c r="B594" t="s">
        <v>37</v>
      </c>
      <c r="C594" t="s">
        <v>38</v>
      </c>
      <c r="D594" s="5">
        <v>1400</v>
      </c>
      <c r="E594" s="5">
        <v>0</v>
      </c>
      <c r="F594" s="5">
        <v>1400</v>
      </c>
    </row>
    <row r="595" spans="1:7" ht="12.75" x14ac:dyDescent="0.2">
      <c r="A595" s="14" t="s">
        <v>243</v>
      </c>
      <c r="B595" s="14" t="s">
        <v>39</v>
      </c>
      <c r="C595" s="14" t="s">
        <v>40</v>
      </c>
      <c r="D595" s="15">
        <v>58037</v>
      </c>
      <c r="E595" s="15">
        <v>2100</v>
      </c>
      <c r="F595" s="15">
        <v>60137</v>
      </c>
    </row>
    <row r="596" spans="1:7" ht="12.75" x14ac:dyDescent="0.2">
      <c r="A596" s="28" t="s">
        <v>243</v>
      </c>
      <c r="B596" s="28" t="s">
        <v>41</v>
      </c>
      <c r="C596" s="28" t="s">
        <v>42</v>
      </c>
      <c r="D596" s="29">
        <v>19024</v>
      </c>
      <c r="E596" s="29">
        <v>0</v>
      </c>
      <c r="F596" s="29">
        <v>19024</v>
      </c>
    </row>
    <row r="597" spans="1:7" ht="22.5" x14ac:dyDescent="0.2">
      <c r="A597" s="28" t="s">
        <v>243</v>
      </c>
      <c r="B597" s="28" t="s">
        <v>43</v>
      </c>
      <c r="C597" s="28" t="s">
        <v>44</v>
      </c>
      <c r="D597" s="29">
        <v>7670</v>
      </c>
      <c r="E597" s="29">
        <v>1200</v>
      </c>
      <c r="F597" s="29">
        <v>8870</v>
      </c>
      <c r="G597" s="36" t="s">
        <v>649</v>
      </c>
    </row>
    <row r="598" spans="1:7" ht="22.5" x14ac:dyDescent="0.2">
      <c r="A598" s="28" t="s">
        <v>243</v>
      </c>
      <c r="B598" s="28" t="s">
        <v>45</v>
      </c>
      <c r="C598" s="28" t="s">
        <v>46</v>
      </c>
      <c r="D598" s="29">
        <v>2193</v>
      </c>
      <c r="E598" s="29">
        <v>600</v>
      </c>
      <c r="F598" s="29">
        <v>2793</v>
      </c>
      <c r="G598" s="36" t="s">
        <v>649</v>
      </c>
    </row>
    <row r="599" spans="1:7" ht="12.75" x14ac:dyDescent="0.2">
      <c r="A599" s="28" t="s">
        <v>243</v>
      </c>
      <c r="B599" s="28" t="s">
        <v>47</v>
      </c>
      <c r="C599" s="28" t="s">
        <v>48</v>
      </c>
      <c r="D599" s="29">
        <v>3000</v>
      </c>
      <c r="E599" s="29">
        <v>0</v>
      </c>
      <c r="F599" s="29">
        <v>3000</v>
      </c>
    </row>
    <row r="600" spans="1:7" ht="22.5" x14ac:dyDescent="0.2">
      <c r="A600" s="28" t="s">
        <v>243</v>
      </c>
      <c r="B600" s="28" t="s">
        <v>49</v>
      </c>
      <c r="C600" s="28" t="s">
        <v>50</v>
      </c>
      <c r="D600" s="29">
        <v>19400</v>
      </c>
      <c r="E600" s="29">
        <v>300</v>
      </c>
      <c r="F600" s="29">
        <v>19700</v>
      </c>
      <c r="G600" s="36" t="s">
        <v>649</v>
      </c>
    </row>
    <row r="601" spans="1:7" ht="12.75" x14ac:dyDescent="0.2">
      <c r="A601" s="28" t="s">
        <v>243</v>
      </c>
      <c r="B601" s="28" t="s">
        <v>51</v>
      </c>
      <c r="C601" s="28" t="s">
        <v>52</v>
      </c>
      <c r="D601" s="29">
        <v>3500</v>
      </c>
      <c r="E601" s="29">
        <v>0</v>
      </c>
      <c r="F601" s="29">
        <v>3500</v>
      </c>
    </row>
    <row r="602" spans="1:7" ht="12.75" x14ac:dyDescent="0.2">
      <c r="A602" s="28" t="s">
        <v>243</v>
      </c>
      <c r="B602" s="28" t="s">
        <v>53</v>
      </c>
      <c r="C602" s="28" t="s">
        <v>54</v>
      </c>
      <c r="D602" s="29">
        <v>500</v>
      </c>
      <c r="E602" s="29">
        <v>0</v>
      </c>
      <c r="F602" s="29">
        <v>500</v>
      </c>
    </row>
    <row r="603" spans="1:7" ht="12.75" x14ac:dyDescent="0.2">
      <c r="A603" s="28" t="s">
        <v>243</v>
      </c>
      <c r="B603" s="28" t="s">
        <v>55</v>
      </c>
      <c r="C603" s="28" t="s">
        <v>56</v>
      </c>
      <c r="D603" s="29">
        <v>750</v>
      </c>
      <c r="E603" s="29">
        <v>0</v>
      </c>
      <c r="F603" s="29">
        <v>750</v>
      </c>
    </row>
    <row r="604" spans="1:7" ht="12.75" x14ac:dyDescent="0.2">
      <c r="A604" s="28" t="s">
        <v>243</v>
      </c>
      <c r="B604" s="28" t="s">
        <v>107</v>
      </c>
      <c r="C604" s="28" t="s">
        <v>108</v>
      </c>
      <c r="D604" s="29">
        <v>1700</v>
      </c>
      <c r="E604" s="29">
        <v>0</v>
      </c>
      <c r="F604" s="29">
        <v>1700</v>
      </c>
    </row>
    <row r="605" spans="1:7" ht="12.75" x14ac:dyDescent="0.2">
      <c r="A605" s="28" t="s">
        <v>243</v>
      </c>
      <c r="B605" s="28" t="s">
        <v>181</v>
      </c>
      <c r="C605" s="28" t="s">
        <v>182</v>
      </c>
      <c r="D605" s="29">
        <v>300</v>
      </c>
      <c r="E605" s="29">
        <v>0</v>
      </c>
      <c r="F605" s="29">
        <v>300</v>
      </c>
    </row>
    <row r="606" spans="1:7" ht="12.75" x14ac:dyDescent="0.2">
      <c r="A606" t="s">
        <v>243</v>
      </c>
      <c r="B606" t="s">
        <v>59</v>
      </c>
      <c r="C606" t="s">
        <v>60</v>
      </c>
      <c r="D606" s="5">
        <v>5000</v>
      </c>
      <c r="E606" s="5">
        <v>0</v>
      </c>
      <c r="F606" s="5">
        <v>5000</v>
      </c>
    </row>
    <row r="607" spans="1:7" ht="12.75" x14ac:dyDescent="0.2">
      <c r="A607" t="s">
        <v>243</v>
      </c>
      <c r="B607" t="s">
        <v>61</v>
      </c>
      <c r="C607" t="s">
        <v>62</v>
      </c>
      <c r="D607" s="5">
        <v>1300</v>
      </c>
      <c r="E607" s="5">
        <v>0</v>
      </c>
      <c r="F607" s="5">
        <v>1300</v>
      </c>
    </row>
    <row r="608" spans="1:7" ht="12.75" x14ac:dyDescent="0.2">
      <c r="A608" t="s">
        <v>243</v>
      </c>
      <c r="B608" t="s">
        <v>63</v>
      </c>
      <c r="C608" t="s">
        <v>64</v>
      </c>
      <c r="D608" s="5">
        <v>200</v>
      </c>
      <c r="E608" s="5">
        <v>0</v>
      </c>
      <c r="F608" s="5">
        <v>200</v>
      </c>
    </row>
    <row r="609" spans="1:7" ht="12.75" x14ac:dyDescent="0.2">
      <c r="A609" t="s">
        <v>243</v>
      </c>
      <c r="B609" t="s">
        <v>195</v>
      </c>
      <c r="C609" t="s">
        <v>196</v>
      </c>
      <c r="D609" s="5">
        <v>1400</v>
      </c>
      <c r="E609" s="5">
        <v>525</v>
      </c>
      <c r="F609" s="5">
        <v>1925</v>
      </c>
      <c r="G609" s="36" t="s">
        <v>654</v>
      </c>
    </row>
    <row r="610" spans="1:7" ht="12.75" x14ac:dyDescent="0.2">
      <c r="A610" t="s">
        <v>243</v>
      </c>
      <c r="B610" t="s">
        <v>65</v>
      </c>
      <c r="C610" t="s">
        <v>66</v>
      </c>
      <c r="D610" s="5">
        <v>900</v>
      </c>
      <c r="E610" s="5">
        <v>0</v>
      </c>
      <c r="F610" s="5">
        <v>900</v>
      </c>
    </row>
    <row r="611" spans="1:7" ht="12.75" x14ac:dyDescent="0.2">
      <c r="A611" t="s">
        <v>243</v>
      </c>
      <c r="B611" t="s">
        <v>69</v>
      </c>
      <c r="C611" t="s">
        <v>70</v>
      </c>
      <c r="D611" s="5">
        <v>294</v>
      </c>
      <c r="E611" s="5">
        <v>0</v>
      </c>
      <c r="F611" s="5">
        <v>294</v>
      </c>
    </row>
    <row r="612" spans="1:7" ht="12.75" x14ac:dyDescent="0.2">
      <c r="A612" s="2" t="s">
        <v>245</v>
      </c>
      <c r="B612" s="2"/>
      <c r="C612" s="2" t="s">
        <v>246</v>
      </c>
      <c r="D612" s="8">
        <v>15729</v>
      </c>
      <c r="E612" s="8">
        <v>0</v>
      </c>
      <c r="F612" s="8">
        <v>15729</v>
      </c>
    </row>
    <row r="613" spans="1:7" ht="12.75" x14ac:dyDescent="0.2">
      <c r="A613" s="6" t="s">
        <v>245</v>
      </c>
      <c r="B613" s="6" t="s">
        <v>13</v>
      </c>
      <c r="C613" s="6" t="s">
        <v>14</v>
      </c>
      <c r="D613" s="9">
        <v>15729</v>
      </c>
      <c r="E613" s="9">
        <v>0</v>
      </c>
      <c r="F613" s="9">
        <v>15729</v>
      </c>
    </row>
    <row r="614" spans="1:7" ht="12.75" x14ac:dyDescent="0.2">
      <c r="A614" s="7" t="s">
        <v>245</v>
      </c>
      <c r="B614" s="7" t="s">
        <v>29</v>
      </c>
      <c r="C614" s="7" t="s">
        <v>30</v>
      </c>
      <c r="D614" s="10">
        <v>15729</v>
      </c>
      <c r="E614" s="10">
        <v>0</v>
      </c>
      <c r="F614" s="10">
        <v>15729</v>
      </c>
    </row>
    <row r="615" spans="1:7" ht="12.75" x14ac:dyDescent="0.2">
      <c r="A615" t="s">
        <v>245</v>
      </c>
      <c r="B615" t="s">
        <v>183</v>
      </c>
      <c r="C615" t="s">
        <v>184</v>
      </c>
      <c r="D615" s="5">
        <v>15729</v>
      </c>
      <c r="E615" s="5">
        <v>0</v>
      </c>
      <c r="F615" s="5">
        <v>15729</v>
      </c>
    </row>
    <row r="616" spans="1:7" ht="12.75" x14ac:dyDescent="0.2">
      <c r="A616" s="2" t="s">
        <v>247</v>
      </c>
      <c r="B616" s="2"/>
      <c r="C616" s="2" t="s">
        <v>248</v>
      </c>
      <c r="D616" s="8">
        <v>276261</v>
      </c>
      <c r="E616" s="8">
        <v>40553</v>
      </c>
      <c r="F616" s="8">
        <v>316814</v>
      </c>
    </row>
    <row r="617" spans="1:7" ht="12.75" x14ac:dyDescent="0.2">
      <c r="A617" s="6" t="s">
        <v>247</v>
      </c>
      <c r="B617" s="6" t="s">
        <v>13</v>
      </c>
      <c r="C617" s="6" t="s">
        <v>14</v>
      </c>
      <c r="D617" s="9">
        <v>276261</v>
      </c>
      <c r="E617" s="9">
        <v>40553</v>
      </c>
      <c r="F617" s="9">
        <v>316814</v>
      </c>
    </row>
    <row r="618" spans="1:7" ht="12.75" x14ac:dyDescent="0.2">
      <c r="A618" s="7" t="s">
        <v>247</v>
      </c>
      <c r="B618" s="7" t="s">
        <v>15</v>
      </c>
      <c r="C618" s="7" t="s">
        <v>16</v>
      </c>
      <c r="D618" s="10">
        <v>261495</v>
      </c>
      <c r="E618" s="10">
        <v>40553</v>
      </c>
      <c r="F618" s="10">
        <v>302048</v>
      </c>
    </row>
    <row r="619" spans="1:7" ht="12.75" x14ac:dyDescent="0.2">
      <c r="A619" t="s">
        <v>247</v>
      </c>
      <c r="B619" t="s">
        <v>21</v>
      </c>
      <c r="C619" t="s">
        <v>22</v>
      </c>
      <c r="D619" s="5">
        <v>195437</v>
      </c>
      <c r="E619" s="5">
        <v>30309</v>
      </c>
      <c r="F619" s="5">
        <v>225746</v>
      </c>
      <c r="G619" s="36" t="s">
        <v>655</v>
      </c>
    </row>
    <row r="620" spans="1:7" ht="12.75" x14ac:dyDescent="0.2">
      <c r="A620" t="s">
        <v>247</v>
      </c>
      <c r="B620" t="s">
        <v>27</v>
      </c>
      <c r="C620" t="s">
        <v>28</v>
      </c>
      <c r="D620" s="5">
        <v>66058</v>
      </c>
      <c r="E620" s="5">
        <v>10244</v>
      </c>
      <c r="F620" s="5">
        <v>76302</v>
      </c>
    </row>
    <row r="621" spans="1:7" ht="12.75" x14ac:dyDescent="0.2">
      <c r="A621" s="7" t="s">
        <v>247</v>
      </c>
      <c r="B621" s="7" t="s">
        <v>29</v>
      </c>
      <c r="C621" s="7" t="s">
        <v>30</v>
      </c>
      <c r="D621" s="10">
        <v>14766</v>
      </c>
      <c r="E621" s="10">
        <v>0</v>
      </c>
      <c r="F621" s="10">
        <v>14766</v>
      </c>
    </row>
    <row r="622" spans="1:7" ht="12.75" x14ac:dyDescent="0.2">
      <c r="A622" t="s">
        <v>247</v>
      </c>
      <c r="B622" t="s">
        <v>227</v>
      </c>
      <c r="C622" t="s">
        <v>228</v>
      </c>
      <c r="D622" s="5">
        <v>2568</v>
      </c>
      <c r="E622" s="5">
        <v>0</v>
      </c>
      <c r="F622" s="5">
        <v>2568</v>
      </c>
    </row>
    <row r="623" spans="1:7" ht="12.75" x14ac:dyDescent="0.2">
      <c r="A623" t="s">
        <v>247</v>
      </c>
      <c r="B623" t="s">
        <v>195</v>
      </c>
      <c r="C623" t="s">
        <v>196</v>
      </c>
      <c r="D623" s="5">
        <v>12198</v>
      </c>
      <c r="E623" s="5">
        <v>0</v>
      </c>
      <c r="F623" s="5">
        <v>12198</v>
      </c>
    </row>
    <row r="624" spans="1:7" ht="12.75" x14ac:dyDescent="0.2">
      <c r="A624" s="2" t="s">
        <v>249</v>
      </c>
      <c r="B624" s="2"/>
      <c r="C624" s="2" t="s">
        <v>250</v>
      </c>
      <c r="D624" s="8">
        <v>49571</v>
      </c>
      <c r="E624" s="8">
        <v>0</v>
      </c>
      <c r="F624" s="8">
        <v>49571</v>
      </c>
    </row>
    <row r="625" spans="1:7" ht="12.75" x14ac:dyDescent="0.2">
      <c r="A625" s="6" t="s">
        <v>249</v>
      </c>
      <c r="B625" s="6" t="s">
        <v>13</v>
      </c>
      <c r="C625" s="6" t="s">
        <v>14</v>
      </c>
      <c r="D625" s="9">
        <v>49571</v>
      </c>
      <c r="E625" s="9">
        <v>0</v>
      </c>
      <c r="F625" s="9">
        <v>49571</v>
      </c>
    </row>
    <row r="626" spans="1:7" ht="12.75" x14ac:dyDescent="0.2">
      <c r="A626" s="7" t="s">
        <v>249</v>
      </c>
      <c r="B626" s="7" t="s">
        <v>15</v>
      </c>
      <c r="C626" s="7" t="s">
        <v>16</v>
      </c>
      <c r="D626" s="10">
        <v>49571</v>
      </c>
      <c r="E626" s="10">
        <v>0</v>
      </c>
      <c r="F626" s="10">
        <v>49571</v>
      </c>
    </row>
    <row r="627" spans="1:7" ht="12.75" x14ac:dyDescent="0.2">
      <c r="A627" t="s">
        <v>249</v>
      </c>
      <c r="B627" t="s">
        <v>21</v>
      </c>
      <c r="C627" t="s">
        <v>22</v>
      </c>
      <c r="D627" s="5">
        <v>37049</v>
      </c>
      <c r="E627" s="5">
        <v>0</v>
      </c>
      <c r="F627" s="5">
        <v>37049</v>
      </c>
    </row>
    <row r="628" spans="1:7" ht="12.75" x14ac:dyDescent="0.2">
      <c r="A628" t="s">
        <v>249</v>
      </c>
      <c r="B628" t="s">
        <v>27</v>
      </c>
      <c r="C628" t="s">
        <v>28</v>
      </c>
      <c r="D628" s="5">
        <v>12522</v>
      </c>
      <c r="E628" s="5">
        <v>0</v>
      </c>
      <c r="F628" s="5">
        <v>12522</v>
      </c>
    </row>
    <row r="629" spans="1:7" ht="12.75" x14ac:dyDescent="0.2">
      <c r="A629" s="2" t="s">
        <v>251</v>
      </c>
      <c r="B629" s="2"/>
      <c r="C629" s="2" t="s">
        <v>252</v>
      </c>
      <c r="D629" s="8">
        <v>29211</v>
      </c>
      <c r="E629" s="8">
        <v>1</v>
      </c>
      <c r="F629" s="8">
        <v>29212</v>
      </c>
    </row>
    <row r="630" spans="1:7" ht="12.75" x14ac:dyDescent="0.2">
      <c r="A630" s="6" t="s">
        <v>251</v>
      </c>
      <c r="B630" s="6" t="s">
        <v>13</v>
      </c>
      <c r="C630" s="6" t="s">
        <v>14</v>
      </c>
      <c r="D630" s="9">
        <v>29211</v>
      </c>
      <c r="E630" s="9">
        <v>1</v>
      </c>
      <c r="F630" s="9">
        <v>29212</v>
      </c>
    </row>
    <row r="631" spans="1:7" ht="12.75" x14ac:dyDescent="0.2">
      <c r="A631" s="7" t="s">
        <v>251</v>
      </c>
      <c r="B631" s="7" t="s">
        <v>29</v>
      </c>
      <c r="C631" s="7" t="s">
        <v>30</v>
      </c>
      <c r="D631" s="10">
        <v>29211</v>
      </c>
      <c r="E631" s="10">
        <v>1</v>
      </c>
      <c r="F631" s="10">
        <v>29212</v>
      </c>
    </row>
    <row r="632" spans="1:7" ht="12.75" x14ac:dyDescent="0.2">
      <c r="A632" t="s">
        <v>251</v>
      </c>
      <c r="B632" t="s">
        <v>183</v>
      </c>
      <c r="C632" t="s">
        <v>184</v>
      </c>
      <c r="D632" s="5">
        <v>29211</v>
      </c>
      <c r="E632" s="5">
        <v>1</v>
      </c>
      <c r="F632" s="5">
        <v>29212</v>
      </c>
    </row>
    <row r="633" spans="1:7" ht="12.75" x14ac:dyDescent="0.2">
      <c r="A633" s="2" t="s">
        <v>253</v>
      </c>
      <c r="B633" s="2"/>
      <c r="C633" s="2" t="s">
        <v>254</v>
      </c>
      <c r="D633" s="8">
        <v>44386</v>
      </c>
      <c r="E633" s="53">
        <f t="shared" ref="E633:F635" si="45">+E634</f>
        <v>30132</v>
      </c>
      <c r="F633" s="53">
        <f t="shared" si="45"/>
        <v>74518</v>
      </c>
      <c r="G633" s="54"/>
    </row>
    <row r="634" spans="1:7" ht="12.75" x14ac:dyDescent="0.2">
      <c r="A634" s="6" t="s">
        <v>253</v>
      </c>
      <c r="B634" s="6" t="s">
        <v>13</v>
      </c>
      <c r="C634" s="6" t="s">
        <v>14</v>
      </c>
      <c r="D634" s="9">
        <v>44386</v>
      </c>
      <c r="E634" s="55">
        <f t="shared" si="45"/>
        <v>30132</v>
      </c>
      <c r="F634" s="55">
        <f t="shared" si="45"/>
        <v>74518</v>
      </c>
      <c r="G634" s="54"/>
    </row>
    <row r="635" spans="1:7" ht="12.75" x14ac:dyDescent="0.2">
      <c r="A635" s="7" t="s">
        <v>253</v>
      </c>
      <c r="B635" s="7" t="s">
        <v>29</v>
      </c>
      <c r="C635" s="7" t="s">
        <v>30</v>
      </c>
      <c r="D635" s="10">
        <v>44386</v>
      </c>
      <c r="E635" s="56">
        <f t="shared" si="45"/>
        <v>30132</v>
      </c>
      <c r="F635" s="56">
        <f t="shared" si="45"/>
        <v>74518</v>
      </c>
      <c r="G635" s="54"/>
    </row>
    <row r="636" spans="1:7" ht="33.75" x14ac:dyDescent="0.2">
      <c r="A636" t="s">
        <v>253</v>
      </c>
      <c r="B636" t="s">
        <v>195</v>
      </c>
      <c r="C636" t="s">
        <v>196</v>
      </c>
      <c r="D636" s="5">
        <v>44386</v>
      </c>
      <c r="E636" s="31">
        <v>30132</v>
      </c>
      <c r="F636" s="31">
        <f>SUM(D636:E636)</f>
        <v>74518</v>
      </c>
      <c r="G636" s="54" t="s">
        <v>738</v>
      </c>
    </row>
    <row r="637" spans="1:7" ht="12.75" x14ac:dyDescent="0.2">
      <c r="A637" s="2" t="s">
        <v>255</v>
      </c>
      <c r="B637" s="2"/>
      <c r="C637" s="2" t="s">
        <v>256</v>
      </c>
      <c r="D637" s="8">
        <f>+D638+D641</f>
        <v>823293</v>
      </c>
      <c r="E637" s="8">
        <f t="shared" ref="E637:F637" si="46">+E638+E641</f>
        <v>35610</v>
      </c>
      <c r="F637" s="8">
        <f t="shared" si="46"/>
        <v>858903</v>
      </c>
    </row>
    <row r="638" spans="1:7" ht="12.75" x14ac:dyDescent="0.2">
      <c r="A638" s="6" t="s">
        <v>255</v>
      </c>
      <c r="B638" s="6" t="s">
        <v>137</v>
      </c>
      <c r="C638" s="6" t="s">
        <v>138</v>
      </c>
      <c r="D638" s="9">
        <f>+D639</f>
        <v>0</v>
      </c>
      <c r="E638" s="9">
        <f t="shared" ref="E638:F638" si="47">+E639</f>
        <v>19910</v>
      </c>
      <c r="F638" s="9">
        <f t="shared" si="47"/>
        <v>19910</v>
      </c>
    </row>
    <row r="639" spans="1:7" ht="12.75" x14ac:dyDescent="0.2">
      <c r="A639" s="7" t="s">
        <v>255</v>
      </c>
      <c r="B639" s="7" t="s">
        <v>139</v>
      </c>
      <c r="C639" s="7" t="s">
        <v>140</v>
      </c>
      <c r="D639" s="10">
        <f>SUM(D640)</f>
        <v>0</v>
      </c>
      <c r="E639" s="10">
        <f t="shared" ref="E639:F639" si="48">SUM(E640)</f>
        <v>19910</v>
      </c>
      <c r="F639" s="10">
        <f t="shared" si="48"/>
        <v>19910</v>
      </c>
    </row>
    <row r="640" spans="1:7" ht="12.75" x14ac:dyDescent="0.2">
      <c r="A640" t="s">
        <v>255</v>
      </c>
      <c r="B640" t="s">
        <v>141</v>
      </c>
      <c r="C640" t="s">
        <v>142</v>
      </c>
      <c r="D640" s="5">
        <v>0</v>
      </c>
      <c r="E640" s="5">
        <v>19910</v>
      </c>
      <c r="F640" s="5">
        <f>SUM(D640:E640)</f>
        <v>19910</v>
      </c>
      <c r="G640" s="36" t="s">
        <v>731</v>
      </c>
    </row>
    <row r="641" spans="1:7" ht="12.75" x14ac:dyDescent="0.2">
      <c r="A641" s="6" t="s">
        <v>255</v>
      </c>
      <c r="B641" s="6" t="s">
        <v>13</v>
      </c>
      <c r="C641" s="6" t="s">
        <v>14</v>
      </c>
      <c r="D641" s="9">
        <v>823293</v>
      </c>
      <c r="E641" s="9">
        <v>15700</v>
      </c>
      <c r="F641" s="9">
        <v>838993</v>
      </c>
    </row>
    <row r="642" spans="1:7" ht="12.75" x14ac:dyDescent="0.2">
      <c r="A642" s="7" t="s">
        <v>255</v>
      </c>
      <c r="B642" s="7" t="s">
        <v>15</v>
      </c>
      <c r="C642" s="7" t="s">
        <v>16</v>
      </c>
      <c r="D642" s="10">
        <v>538982</v>
      </c>
      <c r="E642" s="10">
        <v>1000</v>
      </c>
      <c r="F642" s="10">
        <v>539982</v>
      </c>
      <c r="G642" s="36" t="s">
        <v>656</v>
      </c>
    </row>
    <row r="643" spans="1:7" ht="12.75" x14ac:dyDescent="0.2">
      <c r="A643" t="s">
        <v>255</v>
      </c>
      <c r="B643" t="s">
        <v>21</v>
      </c>
      <c r="C643" t="s">
        <v>22</v>
      </c>
      <c r="D643" s="5">
        <v>402827</v>
      </c>
      <c r="E643" s="5">
        <v>747</v>
      </c>
      <c r="F643" s="5">
        <v>403574</v>
      </c>
    </row>
    <row r="644" spans="1:7" ht="12.75" x14ac:dyDescent="0.2">
      <c r="A644" t="s">
        <v>255</v>
      </c>
      <c r="B644" t="s">
        <v>27</v>
      </c>
      <c r="C644" t="s">
        <v>28</v>
      </c>
      <c r="D644" s="5">
        <v>136155</v>
      </c>
      <c r="E644" s="5">
        <v>253</v>
      </c>
      <c r="F644" s="5">
        <v>136408</v>
      </c>
    </row>
    <row r="645" spans="1:7" ht="12.75" x14ac:dyDescent="0.2">
      <c r="A645" s="7" t="s">
        <v>255</v>
      </c>
      <c r="B645" s="7" t="s">
        <v>29</v>
      </c>
      <c r="C645" s="7" t="s">
        <v>30</v>
      </c>
      <c r="D645" s="10">
        <v>284311</v>
      </c>
      <c r="E645" s="10">
        <v>14700</v>
      </c>
      <c r="F645" s="10">
        <v>299011</v>
      </c>
    </row>
    <row r="646" spans="1:7" ht="12.75" x14ac:dyDescent="0.2">
      <c r="A646" t="s">
        <v>255</v>
      </c>
      <c r="B646" t="s">
        <v>31</v>
      </c>
      <c r="C646" t="s">
        <v>32</v>
      </c>
      <c r="D646" s="5">
        <v>9200</v>
      </c>
      <c r="E646" s="5">
        <v>0</v>
      </c>
      <c r="F646" s="5">
        <v>9200</v>
      </c>
    </row>
    <row r="647" spans="1:7" ht="12.75" x14ac:dyDescent="0.2">
      <c r="A647" t="s">
        <v>255</v>
      </c>
      <c r="B647" t="s">
        <v>35</v>
      </c>
      <c r="C647" t="s">
        <v>36</v>
      </c>
      <c r="D647" s="5">
        <v>1100</v>
      </c>
      <c r="E647" s="5">
        <v>0</v>
      </c>
      <c r="F647" s="5">
        <v>1100</v>
      </c>
    </row>
    <row r="648" spans="1:7" ht="12.75" x14ac:dyDescent="0.2">
      <c r="A648" t="s">
        <v>255</v>
      </c>
      <c r="B648" t="s">
        <v>37</v>
      </c>
      <c r="C648" t="s">
        <v>38</v>
      </c>
      <c r="D648" s="5">
        <v>800</v>
      </c>
      <c r="E648" s="5">
        <v>0</v>
      </c>
      <c r="F648" s="5">
        <v>800</v>
      </c>
    </row>
    <row r="649" spans="1:7" ht="12.75" x14ac:dyDescent="0.2">
      <c r="A649" s="14" t="s">
        <v>255</v>
      </c>
      <c r="B649" s="14" t="s">
        <v>39</v>
      </c>
      <c r="C649" s="14" t="s">
        <v>40</v>
      </c>
      <c r="D649" s="15">
        <v>230269</v>
      </c>
      <c r="E649" s="15">
        <v>8000</v>
      </c>
      <c r="F649" s="15">
        <v>238269</v>
      </c>
    </row>
    <row r="650" spans="1:7" ht="22.5" x14ac:dyDescent="0.2">
      <c r="A650" s="28" t="s">
        <v>255</v>
      </c>
      <c r="B650" s="28" t="s">
        <v>41</v>
      </c>
      <c r="C650" s="28" t="s">
        <v>42</v>
      </c>
      <c r="D650" s="29">
        <v>104985</v>
      </c>
      <c r="E650" s="29">
        <v>2500</v>
      </c>
      <c r="F650" s="29">
        <v>107485</v>
      </c>
      <c r="G650" s="36" t="s">
        <v>649</v>
      </c>
    </row>
    <row r="651" spans="1:7" ht="22.5" x14ac:dyDescent="0.2">
      <c r="A651" s="28" t="s">
        <v>255</v>
      </c>
      <c r="B651" s="28" t="s">
        <v>43</v>
      </c>
      <c r="C651" s="28" t="s">
        <v>44</v>
      </c>
      <c r="D651" s="29">
        <v>48750</v>
      </c>
      <c r="E651" s="29">
        <v>4000</v>
      </c>
      <c r="F651" s="29">
        <v>52750</v>
      </c>
      <c r="G651" s="36" t="s">
        <v>649</v>
      </c>
    </row>
    <row r="652" spans="1:7" ht="22.5" x14ac:dyDescent="0.2">
      <c r="A652" s="28" t="s">
        <v>255</v>
      </c>
      <c r="B652" s="28" t="s">
        <v>45</v>
      </c>
      <c r="C652" s="28" t="s">
        <v>46</v>
      </c>
      <c r="D652" s="29">
        <v>8256</v>
      </c>
      <c r="E652" s="29">
        <v>1500</v>
      </c>
      <c r="F652" s="29">
        <v>9756</v>
      </c>
      <c r="G652" s="36" t="s">
        <v>649</v>
      </c>
    </row>
    <row r="653" spans="1:7" ht="12.75" x14ac:dyDescent="0.2">
      <c r="A653" s="28" t="s">
        <v>255</v>
      </c>
      <c r="B653" s="28" t="s">
        <v>47</v>
      </c>
      <c r="C653" s="28" t="s">
        <v>48</v>
      </c>
      <c r="D653" s="29">
        <v>9000</v>
      </c>
      <c r="E653" s="29">
        <v>0</v>
      </c>
      <c r="F653" s="29">
        <v>9000</v>
      </c>
    </row>
    <row r="654" spans="1:7" ht="12.75" x14ac:dyDescent="0.2">
      <c r="A654" s="28" t="s">
        <v>255</v>
      </c>
      <c r="B654" s="28" t="s">
        <v>49</v>
      </c>
      <c r="C654" s="28" t="s">
        <v>50</v>
      </c>
      <c r="D654" s="29">
        <v>39000</v>
      </c>
      <c r="E654" s="29">
        <v>0</v>
      </c>
      <c r="F654" s="29">
        <v>39000</v>
      </c>
    </row>
    <row r="655" spans="1:7" ht="12.75" x14ac:dyDescent="0.2">
      <c r="A655" s="28" t="s">
        <v>255</v>
      </c>
      <c r="B655" s="28" t="s">
        <v>51</v>
      </c>
      <c r="C655" s="28" t="s">
        <v>52</v>
      </c>
      <c r="D655" s="29">
        <v>6900</v>
      </c>
      <c r="E655" s="29">
        <v>0</v>
      </c>
      <c r="F655" s="29">
        <v>6900</v>
      </c>
    </row>
    <row r="656" spans="1:7" ht="12.75" x14ac:dyDescent="0.2">
      <c r="A656" s="28" t="s">
        <v>255</v>
      </c>
      <c r="B656" s="28" t="s">
        <v>53</v>
      </c>
      <c r="C656" s="28" t="s">
        <v>54</v>
      </c>
      <c r="D656" s="29">
        <v>7000</v>
      </c>
      <c r="E656" s="29">
        <v>0</v>
      </c>
      <c r="F656" s="29">
        <v>7000</v>
      </c>
    </row>
    <row r="657" spans="1:7" ht="12.75" x14ac:dyDescent="0.2">
      <c r="A657" s="28" t="s">
        <v>255</v>
      </c>
      <c r="B657" s="28" t="s">
        <v>55</v>
      </c>
      <c r="C657" s="28" t="s">
        <v>56</v>
      </c>
      <c r="D657" s="29">
        <v>3440</v>
      </c>
      <c r="E657" s="29">
        <v>0</v>
      </c>
      <c r="F657" s="29">
        <v>3440</v>
      </c>
    </row>
    <row r="658" spans="1:7" ht="12.75" x14ac:dyDescent="0.2">
      <c r="A658" s="28" t="s">
        <v>255</v>
      </c>
      <c r="B658" s="28" t="s">
        <v>181</v>
      </c>
      <c r="C658" s="28" t="s">
        <v>182</v>
      </c>
      <c r="D658" s="29">
        <v>2938</v>
      </c>
      <c r="E658" s="29">
        <v>0</v>
      </c>
      <c r="F658" s="29">
        <v>2938</v>
      </c>
    </row>
    <row r="659" spans="1:7" ht="12.75" x14ac:dyDescent="0.2">
      <c r="A659" t="s">
        <v>255</v>
      </c>
      <c r="B659" t="s">
        <v>57</v>
      </c>
      <c r="C659" t="s">
        <v>58</v>
      </c>
      <c r="D659" s="5">
        <v>4000</v>
      </c>
      <c r="E659" s="5">
        <v>0</v>
      </c>
      <c r="F659" s="5">
        <v>4000</v>
      </c>
    </row>
    <row r="660" spans="1:7" ht="12.75" x14ac:dyDescent="0.2">
      <c r="A660" t="s">
        <v>255</v>
      </c>
      <c r="B660" t="s">
        <v>59</v>
      </c>
      <c r="C660" t="s">
        <v>60</v>
      </c>
      <c r="D660" s="5">
        <v>12357</v>
      </c>
      <c r="E660" s="5">
        <v>0</v>
      </c>
      <c r="F660" s="5">
        <v>12357</v>
      </c>
    </row>
    <row r="661" spans="1:7" ht="12.75" x14ac:dyDescent="0.2">
      <c r="A661" t="s">
        <v>255</v>
      </c>
      <c r="B661" t="s">
        <v>61</v>
      </c>
      <c r="C661" t="s">
        <v>62</v>
      </c>
      <c r="D661" s="5">
        <v>6000</v>
      </c>
      <c r="E661" s="5">
        <v>0</v>
      </c>
      <c r="F661" s="5">
        <v>6000</v>
      </c>
    </row>
    <row r="662" spans="1:7" ht="12.75" x14ac:dyDescent="0.2">
      <c r="A662" t="s">
        <v>255</v>
      </c>
      <c r="B662" t="s">
        <v>63</v>
      </c>
      <c r="C662" t="s">
        <v>64</v>
      </c>
      <c r="D662" s="5">
        <v>700</v>
      </c>
      <c r="E662" s="5">
        <v>0</v>
      </c>
      <c r="F662" s="5">
        <v>700</v>
      </c>
    </row>
    <row r="663" spans="1:7" ht="22.5" x14ac:dyDescent="0.2">
      <c r="A663" t="s">
        <v>255</v>
      </c>
      <c r="B663" t="s">
        <v>195</v>
      </c>
      <c r="C663" t="s">
        <v>196</v>
      </c>
      <c r="D663" s="5">
        <v>12750</v>
      </c>
      <c r="E663" s="5">
        <v>6700</v>
      </c>
      <c r="F663" s="5">
        <v>19450</v>
      </c>
      <c r="G663" s="36" t="s">
        <v>657</v>
      </c>
    </row>
    <row r="664" spans="1:7" ht="12.75" x14ac:dyDescent="0.2">
      <c r="A664" t="s">
        <v>255</v>
      </c>
      <c r="B664" t="s">
        <v>65</v>
      </c>
      <c r="C664" t="s">
        <v>66</v>
      </c>
      <c r="D664" s="5">
        <v>3135</v>
      </c>
      <c r="E664" s="5">
        <v>0</v>
      </c>
      <c r="F664" s="5">
        <v>3135</v>
      </c>
    </row>
    <row r="665" spans="1:7" ht="12.75" x14ac:dyDescent="0.2">
      <c r="A665" t="s">
        <v>255</v>
      </c>
      <c r="B665" t="s">
        <v>69</v>
      </c>
      <c r="C665" t="s">
        <v>70</v>
      </c>
      <c r="D665" s="5">
        <v>4000</v>
      </c>
      <c r="E665" s="5">
        <v>0</v>
      </c>
      <c r="F665" s="5">
        <v>4000</v>
      </c>
    </row>
    <row r="666" spans="1:7" ht="12.75" x14ac:dyDescent="0.2">
      <c r="A666" s="2" t="s">
        <v>257</v>
      </c>
      <c r="B666" s="2"/>
      <c r="C666" s="2" t="s">
        <v>258</v>
      </c>
      <c r="D666" s="8">
        <v>46967</v>
      </c>
      <c r="E666" s="8">
        <v>0</v>
      </c>
      <c r="F666" s="8">
        <v>46967</v>
      </c>
    </row>
    <row r="667" spans="1:7" ht="12.75" x14ac:dyDescent="0.2">
      <c r="A667" s="6" t="s">
        <v>257</v>
      </c>
      <c r="B667" s="6" t="s">
        <v>13</v>
      </c>
      <c r="C667" s="6" t="s">
        <v>14</v>
      </c>
      <c r="D667" s="9">
        <v>46967</v>
      </c>
      <c r="E667" s="9">
        <v>0</v>
      </c>
      <c r="F667" s="9">
        <v>46967</v>
      </c>
    </row>
    <row r="668" spans="1:7" ht="12.75" x14ac:dyDescent="0.2">
      <c r="A668" s="7" t="s">
        <v>257</v>
      </c>
      <c r="B668" s="7" t="s">
        <v>29</v>
      </c>
      <c r="C668" s="7" t="s">
        <v>30</v>
      </c>
      <c r="D668" s="10">
        <v>46967</v>
      </c>
      <c r="E668" s="10">
        <v>0</v>
      </c>
      <c r="F668" s="10">
        <v>46967</v>
      </c>
    </row>
    <row r="669" spans="1:7" ht="12.75" x14ac:dyDescent="0.2">
      <c r="A669" t="s">
        <v>257</v>
      </c>
      <c r="B669" t="s">
        <v>183</v>
      </c>
      <c r="C669" t="s">
        <v>184</v>
      </c>
      <c r="D669" s="5">
        <v>46967</v>
      </c>
      <c r="E669" s="5">
        <v>0</v>
      </c>
      <c r="F669" s="5">
        <v>46967</v>
      </c>
    </row>
    <row r="670" spans="1:7" ht="12.75" x14ac:dyDescent="0.2">
      <c r="A670" s="2" t="s">
        <v>259</v>
      </c>
      <c r="B670" s="2"/>
      <c r="C670" s="2" t="s">
        <v>260</v>
      </c>
      <c r="D670" s="8">
        <v>56718</v>
      </c>
      <c r="E670" s="8">
        <v>1497</v>
      </c>
      <c r="F670" s="8">
        <v>58215</v>
      </c>
    </row>
    <row r="671" spans="1:7" ht="12.75" x14ac:dyDescent="0.2">
      <c r="A671" s="6" t="s">
        <v>259</v>
      </c>
      <c r="B671" s="6" t="s">
        <v>13</v>
      </c>
      <c r="C671" s="6" t="s">
        <v>14</v>
      </c>
      <c r="D671" s="9">
        <v>56718</v>
      </c>
      <c r="E671" s="9">
        <v>1497</v>
      </c>
      <c r="F671" s="9">
        <v>58215</v>
      </c>
    </row>
    <row r="672" spans="1:7" ht="12.75" x14ac:dyDescent="0.2">
      <c r="A672" s="7" t="s">
        <v>259</v>
      </c>
      <c r="B672" s="7" t="s">
        <v>29</v>
      </c>
      <c r="C672" s="7" t="s">
        <v>30</v>
      </c>
      <c r="D672" s="10">
        <v>56718</v>
      </c>
      <c r="E672" s="10">
        <v>1497</v>
      </c>
      <c r="F672" s="10">
        <v>58215</v>
      </c>
    </row>
    <row r="673" spans="1:7" ht="12.75" x14ac:dyDescent="0.2">
      <c r="A673" t="s">
        <v>259</v>
      </c>
      <c r="B673" t="s">
        <v>227</v>
      </c>
      <c r="C673" t="s">
        <v>228</v>
      </c>
      <c r="D673" s="5">
        <v>9864</v>
      </c>
      <c r="E673" s="5">
        <v>1611</v>
      </c>
      <c r="F673" s="5">
        <v>11475</v>
      </c>
      <c r="G673" s="36" t="s">
        <v>655</v>
      </c>
    </row>
    <row r="674" spans="1:7" ht="12.75" x14ac:dyDescent="0.2">
      <c r="A674" t="s">
        <v>259</v>
      </c>
      <c r="B674" t="s">
        <v>195</v>
      </c>
      <c r="C674" t="s">
        <v>196</v>
      </c>
      <c r="D674" s="5">
        <v>46854</v>
      </c>
      <c r="E674" s="5">
        <v>-114</v>
      </c>
      <c r="F674" s="5">
        <v>46740</v>
      </c>
      <c r="G674" s="36" t="s">
        <v>655</v>
      </c>
    </row>
    <row r="675" spans="1:7" ht="12.75" x14ac:dyDescent="0.2">
      <c r="A675" s="2" t="s">
        <v>261</v>
      </c>
      <c r="B675" s="2"/>
      <c r="C675" s="2" t="s">
        <v>262</v>
      </c>
      <c r="D675" s="8">
        <v>87544</v>
      </c>
      <c r="E675" s="8">
        <v>0</v>
      </c>
      <c r="F675" s="8">
        <v>87544</v>
      </c>
    </row>
    <row r="676" spans="1:7" ht="12.75" x14ac:dyDescent="0.2">
      <c r="A676" s="6" t="s">
        <v>261</v>
      </c>
      <c r="B676" s="6" t="s">
        <v>13</v>
      </c>
      <c r="C676" s="6" t="s">
        <v>14</v>
      </c>
      <c r="D676" s="9">
        <v>87544</v>
      </c>
      <c r="E676" s="9">
        <v>0</v>
      </c>
      <c r="F676" s="9">
        <v>87544</v>
      </c>
    </row>
    <row r="677" spans="1:7" ht="12.75" x14ac:dyDescent="0.2">
      <c r="A677" s="7" t="s">
        <v>261</v>
      </c>
      <c r="B677" s="7" t="s">
        <v>15</v>
      </c>
      <c r="C677" s="7" t="s">
        <v>16</v>
      </c>
      <c r="D677" s="10">
        <v>87544</v>
      </c>
      <c r="E677" s="10">
        <v>0</v>
      </c>
      <c r="F677" s="10">
        <v>87544</v>
      </c>
    </row>
    <row r="678" spans="1:7" ht="12.75" x14ac:dyDescent="0.2">
      <c r="A678" t="s">
        <v>261</v>
      </c>
      <c r="B678" t="s">
        <v>21</v>
      </c>
      <c r="C678" t="s">
        <v>22</v>
      </c>
      <c r="D678" s="5">
        <v>65429</v>
      </c>
      <c r="E678" s="5">
        <v>0</v>
      </c>
      <c r="F678" s="5">
        <v>65429</v>
      </c>
    </row>
    <row r="679" spans="1:7" ht="12.75" x14ac:dyDescent="0.2">
      <c r="A679" t="s">
        <v>261</v>
      </c>
      <c r="B679" t="s">
        <v>27</v>
      </c>
      <c r="C679" t="s">
        <v>28</v>
      </c>
      <c r="D679" s="5">
        <v>22115</v>
      </c>
      <c r="E679" s="5">
        <v>0</v>
      </c>
      <c r="F679" s="5">
        <v>22115</v>
      </c>
    </row>
    <row r="680" spans="1:7" ht="12.75" x14ac:dyDescent="0.2">
      <c r="A680" s="2" t="s">
        <v>263</v>
      </c>
      <c r="B680" s="2"/>
      <c r="C680" s="2" t="s">
        <v>264</v>
      </c>
      <c r="D680" s="8">
        <v>822285</v>
      </c>
      <c r="E680" s="8">
        <v>87049</v>
      </c>
      <c r="F680" s="8">
        <v>909334</v>
      </c>
    </row>
    <row r="681" spans="1:7" ht="12.75" x14ac:dyDescent="0.2">
      <c r="A681" s="6" t="s">
        <v>263</v>
      </c>
      <c r="B681" s="6" t="s">
        <v>13</v>
      </c>
      <c r="C681" s="6" t="s">
        <v>14</v>
      </c>
      <c r="D681" s="9">
        <v>822285</v>
      </c>
      <c r="E681" s="9">
        <v>87049</v>
      </c>
      <c r="F681" s="9">
        <v>909334</v>
      </c>
    </row>
    <row r="682" spans="1:7" ht="12.75" x14ac:dyDescent="0.2">
      <c r="A682" s="7" t="s">
        <v>263</v>
      </c>
      <c r="B682" s="7" t="s">
        <v>15</v>
      </c>
      <c r="C682" s="7" t="s">
        <v>16</v>
      </c>
      <c r="D682" s="10">
        <v>822285</v>
      </c>
      <c r="E682" s="10">
        <v>87049</v>
      </c>
      <c r="F682" s="10">
        <v>909334</v>
      </c>
      <c r="G682" s="36" t="s">
        <v>655</v>
      </c>
    </row>
    <row r="683" spans="1:7" ht="12.75" x14ac:dyDescent="0.2">
      <c r="A683" t="s">
        <v>263</v>
      </c>
      <c r="B683" t="s">
        <v>21</v>
      </c>
      <c r="C683" t="s">
        <v>22</v>
      </c>
      <c r="D683" s="5">
        <v>614563</v>
      </c>
      <c r="E683" s="5">
        <v>65059</v>
      </c>
      <c r="F683" s="5">
        <v>679622</v>
      </c>
    </row>
    <row r="684" spans="1:7" ht="12.75" x14ac:dyDescent="0.2">
      <c r="A684" t="s">
        <v>263</v>
      </c>
      <c r="B684" t="s">
        <v>27</v>
      </c>
      <c r="C684" t="s">
        <v>28</v>
      </c>
      <c r="D684" s="5">
        <v>207722</v>
      </c>
      <c r="E684" s="5">
        <v>21990</v>
      </c>
      <c r="F684" s="5">
        <v>229712</v>
      </c>
    </row>
    <row r="685" spans="1:7" ht="12.75" x14ac:dyDescent="0.2">
      <c r="A685" s="2" t="s">
        <v>265</v>
      </c>
      <c r="B685" s="2"/>
      <c r="C685" s="2" t="s">
        <v>266</v>
      </c>
      <c r="D685" s="8">
        <v>226814</v>
      </c>
      <c r="E685" s="8">
        <v>17802</v>
      </c>
      <c r="F685" s="8">
        <v>244616</v>
      </c>
    </row>
    <row r="686" spans="1:7" ht="12.75" x14ac:dyDescent="0.2">
      <c r="A686" s="6" t="s">
        <v>265</v>
      </c>
      <c r="B686" s="6" t="s">
        <v>13</v>
      </c>
      <c r="C686" s="6" t="s">
        <v>14</v>
      </c>
      <c r="D686" s="9">
        <v>226814</v>
      </c>
      <c r="E686" s="9">
        <v>17802</v>
      </c>
      <c r="F686" s="9">
        <v>244616</v>
      </c>
    </row>
    <row r="687" spans="1:7" ht="12.75" x14ac:dyDescent="0.2">
      <c r="A687" s="7" t="s">
        <v>265</v>
      </c>
      <c r="B687" s="7" t="s">
        <v>15</v>
      </c>
      <c r="C687" s="7" t="s">
        <v>16</v>
      </c>
      <c r="D687" s="10">
        <v>226814</v>
      </c>
      <c r="E687" s="10">
        <v>17802</v>
      </c>
      <c r="F687" s="10">
        <v>244616</v>
      </c>
      <c r="G687" s="36" t="s">
        <v>655</v>
      </c>
    </row>
    <row r="688" spans="1:7" ht="12.75" x14ac:dyDescent="0.2">
      <c r="A688" t="s">
        <v>265</v>
      </c>
      <c r="B688" t="s">
        <v>21</v>
      </c>
      <c r="C688" t="s">
        <v>22</v>
      </c>
      <c r="D688" s="5">
        <v>169517</v>
      </c>
      <c r="E688" s="5">
        <v>13305</v>
      </c>
      <c r="F688" s="5">
        <v>182822</v>
      </c>
    </row>
    <row r="689" spans="1:7" ht="12.75" x14ac:dyDescent="0.2">
      <c r="A689" t="s">
        <v>265</v>
      </c>
      <c r="B689" t="s">
        <v>27</v>
      </c>
      <c r="C689" t="s">
        <v>28</v>
      </c>
      <c r="D689" s="5">
        <v>57297</v>
      </c>
      <c r="E689" s="5">
        <v>4497</v>
      </c>
      <c r="F689" s="5">
        <v>61794</v>
      </c>
    </row>
    <row r="690" spans="1:7" ht="12.75" x14ac:dyDescent="0.2">
      <c r="A690" s="2" t="s">
        <v>267</v>
      </c>
      <c r="B690" s="2"/>
      <c r="C690" s="2" t="s">
        <v>268</v>
      </c>
      <c r="D690" s="8">
        <v>111248</v>
      </c>
      <c r="E690" s="8">
        <v>546</v>
      </c>
      <c r="F690" s="8">
        <v>111794</v>
      </c>
    </row>
    <row r="691" spans="1:7" ht="12.75" x14ac:dyDescent="0.2">
      <c r="A691" s="6" t="s">
        <v>267</v>
      </c>
      <c r="B691" s="6" t="s">
        <v>13</v>
      </c>
      <c r="C691" s="6" t="s">
        <v>14</v>
      </c>
      <c r="D691" s="9">
        <v>111248</v>
      </c>
      <c r="E691" s="9">
        <v>546</v>
      </c>
      <c r="F691" s="9">
        <v>111794</v>
      </c>
    </row>
    <row r="692" spans="1:7" ht="12.75" x14ac:dyDescent="0.2">
      <c r="A692" s="7" t="s">
        <v>267</v>
      </c>
      <c r="B692" s="7" t="s">
        <v>29</v>
      </c>
      <c r="C692" s="7" t="s">
        <v>30</v>
      </c>
      <c r="D692" s="10">
        <v>111248</v>
      </c>
      <c r="E692" s="10">
        <v>546</v>
      </c>
      <c r="F692" s="10">
        <v>111794</v>
      </c>
      <c r="G692" s="36" t="s">
        <v>655</v>
      </c>
    </row>
    <row r="693" spans="1:7" ht="12.75" x14ac:dyDescent="0.2">
      <c r="A693" t="s">
        <v>267</v>
      </c>
      <c r="B693" t="s">
        <v>183</v>
      </c>
      <c r="C693" t="s">
        <v>184</v>
      </c>
      <c r="D693" s="5">
        <v>111248</v>
      </c>
      <c r="E693" s="5">
        <v>546</v>
      </c>
      <c r="F693" s="5">
        <v>111794</v>
      </c>
    </row>
    <row r="694" spans="1:7" ht="12.75" x14ac:dyDescent="0.2">
      <c r="A694" s="2" t="s">
        <v>269</v>
      </c>
      <c r="B694" s="2"/>
      <c r="C694" s="2" t="s">
        <v>270</v>
      </c>
      <c r="D694" s="8">
        <v>501345</v>
      </c>
      <c r="E694" s="53">
        <f>+E695+E698</f>
        <v>161129</v>
      </c>
      <c r="F694" s="53">
        <f>+F695+F698</f>
        <v>662474</v>
      </c>
      <c r="G694" s="54"/>
    </row>
    <row r="695" spans="1:7" ht="12.75" x14ac:dyDescent="0.2">
      <c r="A695" s="6" t="s">
        <v>269</v>
      </c>
      <c r="B695" s="6" t="s">
        <v>137</v>
      </c>
      <c r="C695" s="6" t="s">
        <v>138</v>
      </c>
      <c r="D695" s="9">
        <v>0</v>
      </c>
      <c r="E695" s="55">
        <f>+E696</f>
        <v>137000</v>
      </c>
      <c r="F695" s="55">
        <f>+F696</f>
        <v>137000</v>
      </c>
      <c r="G695" s="54"/>
    </row>
    <row r="696" spans="1:7" ht="12.75" x14ac:dyDescent="0.2">
      <c r="A696" s="7" t="s">
        <v>269</v>
      </c>
      <c r="B696" s="7" t="s">
        <v>139</v>
      </c>
      <c r="C696" s="7" t="s">
        <v>140</v>
      </c>
      <c r="D696" s="10">
        <v>0</v>
      </c>
      <c r="E696" s="56">
        <f>+E697</f>
        <v>137000</v>
      </c>
      <c r="F696" s="56">
        <f>+F697</f>
        <v>137000</v>
      </c>
      <c r="G696" s="54"/>
    </row>
    <row r="697" spans="1:7" ht="33" customHeight="1" x14ac:dyDescent="0.2">
      <c r="A697" t="s">
        <v>269</v>
      </c>
      <c r="B697" t="s">
        <v>141</v>
      </c>
      <c r="C697" t="s">
        <v>142</v>
      </c>
      <c r="D697" s="5">
        <v>0</v>
      </c>
      <c r="E697" s="31">
        <f>20100+4900+112000</f>
        <v>137000</v>
      </c>
      <c r="F697" s="31">
        <f>SUM(D697:E697)</f>
        <v>137000</v>
      </c>
      <c r="G697" s="54" t="s">
        <v>746</v>
      </c>
    </row>
    <row r="698" spans="1:7" ht="12.75" x14ac:dyDescent="0.2">
      <c r="A698" s="6" t="s">
        <v>269</v>
      </c>
      <c r="B698" s="6" t="s">
        <v>13</v>
      </c>
      <c r="C698" s="6" t="s">
        <v>14</v>
      </c>
      <c r="D698" s="9">
        <v>501345</v>
      </c>
      <c r="E698" s="9">
        <v>24129</v>
      </c>
      <c r="F698" s="9">
        <v>525474</v>
      </c>
    </row>
    <row r="699" spans="1:7" ht="12.75" x14ac:dyDescent="0.2">
      <c r="A699" s="7" t="s">
        <v>269</v>
      </c>
      <c r="B699" s="7" t="s">
        <v>15</v>
      </c>
      <c r="C699" s="7" t="s">
        <v>16</v>
      </c>
      <c r="D699" s="10">
        <v>304522</v>
      </c>
      <c r="E699" s="10">
        <v>0</v>
      </c>
      <c r="F699" s="10">
        <v>304522</v>
      </c>
    </row>
    <row r="700" spans="1:7" ht="12.75" x14ac:dyDescent="0.2">
      <c r="A700" t="s">
        <v>269</v>
      </c>
      <c r="B700" t="s">
        <v>21</v>
      </c>
      <c r="C700" t="s">
        <v>22</v>
      </c>
      <c r="D700" s="5">
        <v>227595</v>
      </c>
      <c r="E700" s="5">
        <v>0</v>
      </c>
      <c r="F700" s="5">
        <v>227595</v>
      </c>
    </row>
    <row r="701" spans="1:7" ht="12.75" x14ac:dyDescent="0.2">
      <c r="A701" t="s">
        <v>269</v>
      </c>
      <c r="B701" t="s">
        <v>27</v>
      </c>
      <c r="C701" t="s">
        <v>28</v>
      </c>
      <c r="D701" s="5">
        <v>76927</v>
      </c>
      <c r="E701" s="5">
        <v>0</v>
      </c>
      <c r="F701" s="5">
        <v>76927</v>
      </c>
    </row>
    <row r="702" spans="1:7" ht="12.75" x14ac:dyDescent="0.2">
      <c r="A702" s="7" t="s">
        <v>269</v>
      </c>
      <c r="B702" s="7" t="s">
        <v>29</v>
      </c>
      <c r="C702" s="7" t="s">
        <v>30</v>
      </c>
      <c r="D702" s="10">
        <v>196823</v>
      </c>
      <c r="E702" s="10">
        <v>24129</v>
      </c>
      <c r="F702" s="10">
        <v>220952</v>
      </c>
    </row>
    <row r="703" spans="1:7" ht="12.75" x14ac:dyDescent="0.2">
      <c r="A703" t="s">
        <v>269</v>
      </c>
      <c r="B703" t="s">
        <v>31</v>
      </c>
      <c r="C703" t="s">
        <v>32</v>
      </c>
      <c r="D703" s="5">
        <v>5000</v>
      </c>
      <c r="E703" s="5">
        <v>0</v>
      </c>
      <c r="F703" s="5">
        <v>5000</v>
      </c>
    </row>
    <row r="704" spans="1:7" ht="12.75" x14ac:dyDescent="0.2">
      <c r="A704" t="s">
        <v>269</v>
      </c>
      <c r="B704" t="s">
        <v>35</v>
      </c>
      <c r="C704" t="s">
        <v>36</v>
      </c>
      <c r="D704" s="5">
        <v>1500</v>
      </c>
      <c r="E704" s="5">
        <v>0</v>
      </c>
      <c r="F704" s="5">
        <v>1500</v>
      </c>
    </row>
    <row r="705" spans="1:7" ht="12.75" x14ac:dyDescent="0.2">
      <c r="A705" t="s">
        <v>269</v>
      </c>
      <c r="B705" t="s">
        <v>37</v>
      </c>
      <c r="C705" t="s">
        <v>38</v>
      </c>
      <c r="D705" s="5">
        <v>1500</v>
      </c>
      <c r="E705" s="5">
        <v>0</v>
      </c>
      <c r="F705" s="5">
        <v>1500</v>
      </c>
    </row>
    <row r="706" spans="1:7" ht="12.75" x14ac:dyDescent="0.2">
      <c r="A706" s="14" t="s">
        <v>269</v>
      </c>
      <c r="B706" s="14" t="s">
        <v>39</v>
      </c>
      <c r="C706" s="14" t="s">
        <v>40</v>
      </c>
      <c r="D706" s="15">
        <v>129473</v>
      </c>
      <c r="E706" s="15">
        <v>12900</v>
      </c>
      <c r="F706" s="15">
        <v>142373</v>
      </c>
    </row>
    <row r="707" spans="1:7" ht="12.75" x14ac:dyDescent="0.2">
      <c r="A707" s="28" t="s">
        <v>269</v>
      </c>
      <c r="B707" s="28" t="s">
        <v>41</v>
      </c>
      <c r="C707" s="28" t="s">
        <v>42</v>
      </c>
      <c r="D707" s="29">
        <v>49400</v>
      </c>
      <c r="E707" s="29">
        <v>0</v>
      </c>
      <c r="F707" s="29">
        <v>49400</v>
      </c>
    </row>
    <row r="708" spans="1:7" ht="22.5" x14ac:dyDescent="0.2">
      <c r="A708" s="28" t="s">
        <v>269</v>
      </c>
      <c r="B708" s="28" t="s">
        <v>43</v>
      </c>
      <c r="C708" s="28" t="s">
        <v>44</v>
      </c>
      <c r="D708" s="29">
        <v>33800</v>
      </c>
      <c r="E708" s="29">
        <v>5200</v>
      </c>
      <c r="F708" s="29">
        <v>39000</v>
      </c>
      <c r="G708" s="36" t="s">
        <v>649</v>
      </c>
    </row>
    <row r="709" spans="1:7" ht="22.5" x14ac:dyDescent="0.2">
      <c r="A709" s="28" t="s">
        <v>269</v>
      </c>
      <c r="B709" s="28" t="s">
        <v>45</v>
      </c>
      <c r="C709" s="28" t="s">
        <v>46</v>
      </c>
      <c r="D709" s="29">
        <v>6500</v>
      </c>
      <c r="E709" s="29">
        <v>1100</v>
      </c>
      <c r="F709" s="29">
        <v>7600</v>
      </c>
      <c r="G709" s="36" t="s">
        <v>649</v>
      </c>
    </row>
    <row r="710" spans="1:7" ht="12.75" x14ac:dyDescent="0.2">
      <c r="A710" s="28" t="s">
        <v>269</v>
      </c>
      <c r="B710" s="28" t="s">
        <v>47</v>
      </c>
      <c r="C710" s="28" t="s">
        <v>48</v>
      </c>
      <c r="D710" s="29">
        <v>6000</v>
      </c>
      <c r="E710" s="29">
        <v>0</v>
      </c>
      <c r="F710" s="29">
        <v>6000</v>
      </c>
    </row>
    <row r="711" spans="1:7" ht="22.5" x14ac:dyDescent="0.2">
      <c r="A711" s="28" t="s">
        <v>269</v>
      </c>
      <c r="B711" s="28" t="s">
        <v>49</v>
      </c>
      <c r="C711" s="28" t="s">
        <v>50</v>
      </c>
      <c r="D711" s="29">
        <v>14500</v>
      </c>
      <c r="E711" s="29">
        <v>600</v>
      </c>
      <c r="F711" s="29">
        <v>15100</v>
      </c>
      <c r="G711" s="36" t="s">
        <v>649</v>
      </c>
    </row>
    <row r="712" spans="1:7" ht="12.75" x14ac:dyDescent="0.2">
      <c r="A712" s="28" t="s">
        <v>269</v>
      </c>
      <c r="B712" s="28" t="s">
        <v>51</v>
      </c>
      <c r="C712" s="28" t="s">
        <v>52</v>
      </c>
      <c r="D712" s="29">
        <v>3672</v>
      </c>
      <c r="E712" s="29">
        <v>0</v>
      </c>
      <c r="F712" s="29">
        <v>3672</v>
      </c>
    </row>
    <row r="713" spans="1:7" ht="12.75" x14ac:dyDescent="0.2">
      <c r="A713" s="28" t="s">
        <v>269</v>
      </c>
      <c r="B713" s="28" t="s">
        <v>53</v>
      </c>
      <c r="C713" s="28" t="s">
        <v>54</v>
      </c>
      <c r="D713" s="29">
        <v>8400</v>
      </c>
      <c r="E713" s="29">
        <v>6000</v>
      </c>
      <c r="F713" s="29">
        <v>14400</v>
      </c>
      <c r="G713" s="36" t="s">
        <v>658</v>
      </c>
    </row>
    <row r="714" spans="1:7" ht="12.75" x14ac:dyDescent="0.2">
      <c r="A714" s="28" t="s">
        <v>269</v>
      </c>
      <c r="B714" s="28" t="s">
        <v>55</v>
      </c>
      <c r="C714" s="28" t="s">
        <v>56</v>
      </c>
      <c r="D714" s="29">
        <v>2800</v>
      </c>
      <c r="E714" s="29">
        <v>0</v>
      </c>
      <c r="F714" s="29">
        <v>2800</v>
      </c>
    </row>
    <row r="715" spans="1:7" ht="12.75" x14ac:dyDescent="0.2">
      <c r="A715" s="28" t="s">
        <v>269</v>
      </c>
      <c r="B715" s="28" t="s">
        <v>107</v>
      </c>
      <c r="C715" s="28" t="s">
        <v>108</v>
      </c>
      <c r="D715" s="29">
        <v>3150</v>
      </c>
      <c r="E715" s="29">
        <v>0</v>
      </c>
      <c r="F715" s="29">
        <v>3150</v>
      </c>
    </row>
    <row r="716" spans="1:7" ht="12.75" x14ac:dyDescent="0.2">
      <c r="A716" s="28" t="s">
        <v>269</v>
      </c>
      <c r="B716" s="28" t="s">
        <v>181</v>
      </c>
      <c r="C716" s="28" t="s">
        <v>182</v>
      </c>
      <c r="D716" s="29">
        <v>1251</v>
      </c>
      <c r="E716" s="29">
        <v>0</v>
      </c>
      <c r="F716" s="29">
        <v>1251</v>
      </c>
    </row>
    <row r="717" spans="1:7" ht="12.75" x14ac:dyDescent="0.2">
      <c r="A717" t="s">
        <v>269</v>
      </c>
      <c r="B717" t="s">
        <v>57</v>
      </c>
      <c r="C717" t="s">
        <v>58</v>
      </c>
      <c r="D717" s="5">
        <v>2600</v>
      </c>
      <c r="E717" s="5">
        <v>0</v>
      </c>
      <c r="F717" s="5">
        <v>2600</v>
      </c>
    </row>
    <row r="718" spans="1:7" ht="22.5" x14ac:dyDescent="0.2">
      <c r="A718" t="s">
        <v>269</v>
      </c>
      <c r="B718" t="s">
        <v>59</v>
      </c>
      <c r="C718" t="s">
        <v>60</v>
      </c>
      <c r="D718" s="5">
        <v>21900</v>
      </c>
      <c r="E718" s="5">
        <v>1429</v>
      </c>
      <c r="F718" s="5">
        <v>23329</v>
      </c>
      <c r="G718" s="36" t="s">
        <v>660</v>
      </c>
    </row>
    <row r="719" spans="1:7" ht="12.75" x14ac:dyDescent="0.2">
      <c r="A719" t="s">
        <v>269</v>
      </c>
      <c r="B719" t="s">
        <v>61</v>
      </c>
      <c r="C719" t="s">
        <v>62</v>
      </c>
      <c r="D719" s="5">
        <v>16850</v>
      </c>
      <c r="E719" s="5">
        <v>2000</v>
      </c>
      <c r="F719" s="5">
        <v>18850</v>
      </c>
      <c r="G719" s="36" t="s">
        <v>659</v>
      </c>
    </row>
    <row r="720" spans="1:7" ht="12.75" x14ac:dyDescent="0.2">
      <c r="A720" t="s">
        <v>269</v>
      </c>
      <c r="B720" t="s">
        <v>63</v>
      </c>
      <c r="C720" t="s">
        <v>64</v>
      </c>
      <c r="D720" s="5">
        <v>500</v>
      </c>
      <c r="E720" s="5">
        <v>0</v>
      </c>
      <c r="F720" s="5">
        <v>500</v>
      </c>
    </row>
    <row r="721" spans="1:7" ht="22.5" x14ac:dyDescent="0.2">
      <c r="A721" t="s">
        <v>269</v>
      </c>
      <c r="B721" t="s">
        <v>195</v>
      </c>
      <c r="C721" t="s">
        <v>196</v>
      </c>
      <c r="D721" s="5">
        <v>9650</v>
      </c>
      <c r="E721" s="5">
        <v>7800</v>
      </c>
      <c r="F721" s="5">
        <v>17450</v>
      </c>
      <c r="G721" s="36" t="s">
        <v>657</v>
      </c>
    </row>
    <row r="722" spans="1:7" ht="12.75" x14ac:dyDescent="0.2">
      <c r="A722" t="s">
        <v>269</v>
      </c>
      <c r="B722" t="s">
        <v>65</v>
      </c>
      <c r="C722" t="s">
        <v>66</v>
      </c>
      <c r="D722" s="5">
        <v>2000</v>
      </c>
      <c r="E722" s="5">
        <v>0</v>
      </c>
      <c r="F722" s="5">
        <v>2000</v>
      </c>
    </row>
    <row r="723" spans="1:7" ht="12.75" x14ac:dyDescent="0.2">
      <c r="A723" t="s">
        <v>269</v>
      </c>
      <c r="B723" t="s">
        <v>69</v>
      </c>
      <c r="C723" t="s">
        <v>70</v>
      </c>
      <c r="D723" s="5">
        <v>5850</v>
      </c>
      <c r="E723" s="5">
        <v>0</v>
      </c>
      <c r="F723" s="5">
        <v>5850</v>
      </c>
    </row>
    <row r="724" spans="1:7" ht="12.75" x14ac:dyDescent="0.2">
      <c r="A724" s="2" t="s">
        <v>271</v>
      </c>
      <c r="B724" s="2"/>
      <c r="C724" s="2" t="s">
        <v>272</v>
      </c>
      <c r="D724" s="8">
        <v>42500</v>
      </c>
      <c r="E724" s="8">
        <v>0</v>
      </c>
      <c r="F724" s="8">
        <v>42500</v>
      </c>
    </row>
    <row r="725" spans="1:7" ht="12.75" x14ac:dyDescent="0.2">
      <c r="A725" s="6" t="s">
        <v>271</v>
      </c>
      <c r="B725" s="6" t="s">
        <v>13</v>
      </c>
      <c r="C725" s="6" t="s">
        <v>14</v>
      </c>
      <c r="D725" s="9">
        <v>42500</v>
      </c>
      <c r="E725" s="9">
        <v>0</v>
      </c>
      <c r="F725" s="9">
        <v>42500</v>
      </c>
    </row>
    <row r="726" spans="1:7" ht="12.75" x14ac:dyDescent="0.2">
      <c r="A726" s="7" t="s">
        <v>271</v>
      </c>
      <c r="B726" s="7" t="s">
        <v>29</v>
      </c>
      <c r="C726" s="7" t="s">
        <v>30</v>
      </c>
      <c r="D726" s="10">
        <v>42500</v>
      </c>
      <c r="E726" s="10">
        <v>0</v>
      </c>
      <c r="F726" s="10">
        <v>42500</v>
      </c>
    </row>
    <row r="727" spans="1:7" ht="12.75" x14ac:dyDescent="0.2">
      <c r="A727" t="s">
        <v>271</v>
      </c>
      <c r="B727" t="s">
        <v>183</v>
      </c>
      <c r="C727" t="s">
        <v>184</v>
      </c>
      <c r="D727" s="5">
        <v>42500</v>
      </c>
      <c r="E727" s="5">
        <v>0</v>
      </c>
      <c r="F727" s="5">
        <v>42500</v>
      </c>
    </row>
    <row r="728" spans="1:7" ht="12.75" x14ac:dyDescent="0.2">
      <c r="A728" s="2" t="s">
        <v>273</v>
      </c>
      <c r="B728" s="2"/>
      <c r="C728" s="2" t="s">
        <v>274</v>
      </c>
      <c r="D728" s="8">
        <v>62928</v>
      </c>
      <c r="E728" s="8">
        <v>-69</v>
      </c>
      <c r="F728" s="8">
        <v>62859</v>
      </c>
    </row>
    <row r="729" spans="1:7" ht="12.75" x14ac:dyDescent="0.2">
      <c r="A729" s="6" t="s">
        <v>273</v>
      </c>
      <c r="B729" s="6" t="s">
        <v>13</v>
      </c>
      <c r="C729" s="6" t="s">
        <v>14</v>
      </c>
      <c r="D729" s="9">
        <v>62928</v>
      </c>
      <c r="E729" s="9">
        <v>-69</v>
      </c>
      <c r="F729" s="9">
        <v>62859</v>
      </c>
    </row>
    <row r="730" spans="1:7" ht="12.75" x14ac:dyDescent="0.2">
      <c r="A730" s="7" t="s">
        <v>273</v>
      </c>
      <c r="B730" s="7" t="s">
        <v>29</v>
      </c>
      <c r="C730" s="7" t="s">
        <v>30</v>
      </c>
      <c r="D730" s="10">
        <v>62928</v>
      </c>
      <c r="E730" s="10">
        <v>-69</v>
      </c>
      <c r="F730" s="10">
        <v>62859</v>
      </c>
      <c r="G730" s="36" t="s">
        <v>655</v>
      </c>
    </row>
    <row r="731" spans="1:7" ht="12.75" x14ac:dyDescent="0.2">
      <c r="A731" t="s">
        <v>273</v>
      </c>
      <c r="B731" t="s">
        <v>227</v>
      </c>
      <c r="C731" t="s">
        <v>228</v>
      </c>
      <c r="D731" s="5">
        <v>10944</v>
      </c>
      <c r="E731" s="5">
        <v>-12</v>
      </c>
      <c r="F731" s="5">
        <v>10932</v>
      </c>
    </row>
    <row r="732" spans="1:7" ht="12.75" x14ac:dyDescent="0.2">
      <c r="A732" t="s">
        <v>273</v>
      </c>
      <c r="B732" t="s">
        <v>195</v>
      </c>
      <c r="C732" t="s">
        <v>196</v>
      </c>
      <c r="D732" s="5">
        <v>51984</v>
      </c>
      <c r="E732" s="5">
        <v>-57</v>
      </c>
      <c r="F732" s="5">
        <v>51927</v>
      </c>
    </row>
    <row r="733" spans="1:7" ht="12.75" x14ac:dyDescent="0.2">
      <c r="A733" s="2" t="s">
        <v>275</v>
      </c>
      <c r="B733" s="2"/>
      <c r="C733" s="2" t="s">
        <v>276</v>
      </c>
      <c r="D733" s="8">
        <v>93412</v>
      </c>
      <c r="E733" s="8">
        <v>0</v>
      </c>
      <c r="F733" s="8">
        <v>93412</v>
      </c>
    </row>
    <row r="734" spans="1:7" ht="12.75" x14ac:dyDescent="0.2">
      <c r="A734" s="6" t="s">
        <v>275</v>
      </c>
      <c r="B734" s="6" t="s">
        <v>13</v>
      </c>
      <c r="C734" s="6" t="s">
        <v>14</v>
      </c>
      <c r="D734" s="9">
        <v>93412</v>
      </c>
      <c r="E734" s="9">
        <v>0</v>
      </c>
      <c r="F734" s="9">
        <v>93412</v>
      </c>
    </row>
    <row r="735" spans="1:7" ht="12.75" x14ac:dyDescent="0.2">
      <c r="A735" s="7" t="s">
        <v>275</v>
      </c>
      <c r="B735" s="7" t="s">
        <v>15</v>
      </c>
      <c r="C735" s="7" t="s">
        <v>16</v>
      </c>
      <c r="D735" s="10">
        <v>93412</v>
      </c>
      <c r="E735" s="10">
        <v>0</v>
      </c>
      <c r="F735" s="10">
        <v>93412</v>
      </c>
    </row>
    <row r="736" spans="1:7" ht="12.75" x14ac:dyDescent="0.2">
      <c r="A736" t="s">
        <v>275</v>
      </c>
      <c r="B736" t="s">
        <v>21</v>
      </c>
      <c r="C736" t="s">
        <v>22</v>
      </c>
      <c r="D736" s="5">
        <v>69815</v>
      </c>
      <c r="E736" s="5">
        <v>0</v>
      </c>
      <c r="F736" s="5">
        <v>69815</v>
      </c>
    </row>
    <row r="737" spans="1:7" ht="12.75" x14ac:dyDescent="0.2">
      <c r="A737" t="s">
        <v>275</v>
      </c>
      <c r="B737" t="s">
        <v>27</v>
      </c>
      <c r="C737" t="s">
        <v>28</v>
      </c>
      <c r="D737" s="5">
        <v>23597</v>
      </c>
      <c r="E737" s="5">
        <v>0</v>
      </c>
      <c r="F737" s="5">
        <v>23597</v>
      </c>
    </row>
    <row r="738" spans="1:7" ht="12.75" x14ac:dyDescent="0.2">
      <c r="A738" s="2" t="s">
        <v>277</v>
      </c>
      <c r="B738" s="2"/>
      <c r="C738" s="2" t="s">
        <v>278</v>
      </c>
      <c r="D738" s="8">
        <v>780842</v>
      </c>
      <c r="E738" s="8">
        <v>109525</v>
      </c>
      <c r="F738" s="8">
        <v>890367</v>
      </c>
    </row>
    <row r="739" spans="1:7" ht="12.75" x14ac:dyDescent="0.2">
      <c r="A739" s="6" t="s">
        <v>277</v>
      </c>
      <c r="B739" s="6" t="s">
        <v>13</v>
      </c>
      <c r="C739" s="6" t="s">
        <v>14</v>
      </c>
      <c r="D739" s="9">
        <v>780842</v>
      </c>
      <c r="E739" s="9">
        <v>109525</v>
      </c>
      <c r="F739" s="9">
        <v>890367</v>
      </c>
    </row>
    <row r="740" spans="1:7" ht="12.75" x14ac:dyDescent="0.2">
      <c r="A740" s="7" t="s">
        <v>277</v>
      </c>
      <c r="B740" s="7" t="s">
        <v>15</v>
      </c>
      <c r="C740" s="7" t="s">
        <v>16</v>
      </c>
      <c r="D740" s="10">
        <v>780842</v>
      </c>
      <c r="E740" s="10">
        <v>109525</v>
      </c>
      <c r="F740" s="10">
        <v>890367</v>
      </c>
      <c r="G740" s="36" t="s">
        <v>655</v>
      </c>
    </row>
    <row r="741" spans="1:7" ht="12.75" x14ac:dyDescent="0.2">
      <c r="A741" t="s">
        <v>277</v>
      </c>
      <c r="B741" t="s">
        <v>21</v>
      </c>
      <c r="C741" t="s">
        <v>22</v>
      </c>
      <c r="D741" s="5">
        <v>583589</v>
      </c>
      <c r="E741" s="5">
        <v>81857</v>
      </c>
      <c r="F741" s="5">
        <v>665446</v>
      </c>
    </row>
    <row r="742" spans="1:7" ht="12.75" x14ac:dyDescent="0.2">
      <c r="A742" t="s">
        <v>277</v>
      </c>
      <c r="B742" t="s">
        <v>27</v>
      </c>
      <c r="C742" t="s">
        <v>28</v>
      </c>
      <c r="D742" s="5">
        <v>197253</v>
      </c>
      <c r="E742" s="5">
        <v>27668</v>
      </c>
      <c r="F742" s="5">
        <v>224921</v>
      </c>
    </row>
    <row r="743" spans="1:7" ht="12.75" x14ac:dyDescent="0.2">
      <c r="A743" s="2" t="s">
        <v>279</v>
      </c>
      <c r="B743" s="2"/>
      <c r="C743" s="2" t="s">
        <v>280</v>
      </c>
      <c r="D743" s="8">
        <v>309007</v>
      </c>
      <c r="E743" s="8">
        <v>6512</v>
      </c>
      <c r="F743" s="8">
        <v>315519</v>
      </c>
    </row>
    <row r="744" spans="1:7" ht="12.75" x14ac:dyDescent="0.2">
      <c r="A744" s="6" t="s">
        <v>279</v>
      </c>
      <c r="B744" s="6" t="s">
        <v>13</v>
      </c>
      <c r="C744" s="6" t="s">
        <v>14</v>
      </c>
      <c r="D744" s="9">
        <v>309007</v>
      </c>
      <c r="E744" s="9">
        <v>6512</v>
      </c>
      <c r="F744" s="9">
        <v>315519</v>
      </c>
    </row>
    <row r="745" spans="1:7" ht="12.75" x14ac:dyDescent="0.2">
      <c r="A745" s="7" t="s">
        <v>279</v>
      </c>
      <c r="B745" s="7" t="s">
        <v>15</v>
      </c>
      <c r="C745" s="7" t="s">
        <v>16</v>
      </c>
      <c r="D745" s="10">
        <v>309007</v>
      </c>
      <c r="E745" s="10">
        <v>6512</v>
      </c>
      <c r="F745" s="10">
        <v>315519</v>
      </c>
      <c r="G745" s="36" t="s">
        <v>655</v>
      </c>
    </row>
    <row r="746" spans="1:7" ht="12.75" x14ac:dyDescent="0.2">
      <c r="A746" t="s">
        <v>279</v>
      </c>
      <c r="B746" t="s">
        <v>21</v>
      </c>
      <c r="C746" t="s">
        <v>22</v>
      </c>
      <c r="D746" s="5">
        <v>230947</v>
      </c>
      <c r="E746" s="5">
        <v>4867</v>
      </c>
      <c r="F746" s="5">
        <v>235814</v>
      </c>
    </row>
    <row r="747" spans="1:7" ht="12.75" x14ac:dyDescent="0.2">
      <c r="A747" t="s">
        <v>279</v>
      </c>
      <c r="B747" t="s">
        <v>27</v>
      </c>
      <c r="C747" t="s">
        <v>28</v>
      </c>
      <c r="D747" s="5">
        <v>78060</v>
      </c>
      <c r="E747" s="5">
        <v>1645</v>
      </c>
      <c r="F747" s="5">
        <v>79705</v>
      </c>
    </row>
    <row r="748" spans="1:7" ht="12.75" x14ac:dyDescent="0.2">
      <c r="A748" s="2" t="s">
        <v>281</v>
      </c>
      <c r="B748" s="2"/>
      <c r="C748" s="2" t="s">
        <v>282</v>
      </c>
      <c r="D748" s="8">
        <v>124898</v>
      </c>
      <c r="E748" s="8">
        <v>-546</v>
      </c>
      <c r="F748" s="8">
        <v>124352</v>
      </c>
    </row>
    <row r="749" spans="1:7" ht="12.75" x14ac:dyDescent="0.2">
      <c r="A749" s="6" t="s">
        <v>281</v>
      </c>
      <c r="B749" s="6" t="s">
        <v>13</v>
      </c>
      <c r="C749" s="6" t="s">
        <v>14</v>
      </c>
      <c r="D749" s="9">
        <v>124898</v>
      </c>
      <c r="E749" s="9">
        <v>-546</v>
      </c>
      <c r="F749" s="9">
        <v>124352</v>
      </c>
    </row>
    <row r="750" spans="1:7" ht="12.75" x14ac:dyDescent="0.2">
      <c r="A750" s="7" t="s">
        <v>281</v>
      </c>
      <c r="B750" s="7" t="s">
        <v>29</v>
      </c>
      <c r="C750" s="7" t="s">
        <v>30</v>
      </c>
      <c r="D750" s="10">
        <v>124898</v>
      </c>
      <c r="E750" s="10">
        <v>-546</v>
      </c>
      <c r="F750" s="10">
        <v>124352</v>
      </c>
      <c r="G750" s="36" t="s">
        <v>655</v>
      </c>
    </row>
    <row r="751" spans="1:7" ht="12.75" x14ac:dyDescent="0.2">
      <c r="A751" t="s">
        <v>281</v>
      </c>
      <c r="B751" t="s">
        <v>183</v>
      </c>
      <c r="C751" t="s">
        <v>184</v>
      </c>
      <c r="D751" s="5">
        <v>124898</v>
      </c>
      <c r="E751" s="5">
        <v>-546</v>
      </c>
      <c r="F751" s="5">
        <v>124352</v>
      </c>
    </row>
    <row r="752" spans="1:7" ht="12.75" x14ac:dyDescent="0.2">
      <c r="A752" s="2" t="s">
        <v>283</v>
      </c>
      <c r="B752" s="2"/>
      <c r="C752" s="2" t="s">
        <v>284</v>
      </c>
      <c r="D752" s="8">
        <v>250980</v>
      </c>
      <c r="E752" s="8">
        <v>0</v>
      </c>
      <c r="F752" s="8">
        <v>250980</v>
      </c>
    </row>
    <row r="753" spans="1:6" ht="12.75" x14ac:dyDescent="0.2">
      <c r="A753" s="6" t="s">
        <v>283</v>
      </c>
      <c r="B753" s="6" t="s">
        <v>13</v>
      </c>
      <c r="C753" s="6" t="s">
        <v>14</v>
      </c>
      <c r="D753" s="9">
        <v>250980</v>
      </c>
      <c r="E753" s="9">
        <v>0</v>
      </c>
      <c r="F753" s="9">
        <v>250980</v>
      </c>
    </row>
    <row r="754" spans="1:6" ht="12.75" x14ac:dyDescent="0.2">
      <c r="A754" s="7" t="s">
        <v>283</v>
      </c>
      <c r="B754" s="7" t="s">
        <v>29</v>
      </c>
      <c r="C754" s="7" t="s">
        <v>30</v>
      </c>
      <c r="D754" s="10">
        <v>250980</v>
      </c>
      <c r="E754" s="10">
        <v>0</v>
      </c>
      <c r="F754" s="10">
        <v>250980</v>
      </c>
    </row>
    <row r="755" spans="1:6" ht="12.75" x14ac:dyDescent="0.2">
      <c r="A755" t="s">
        <v>283</v>
      </c>
      <c r="B755" t="s">
        <v>195</v>
      </c>
      <c r="C755" t="s">
        <v>196</v>
      </c>
      <c r="D755" s="5">
        <v>250980</v>
      </c>
      <c r="E755" s="5">
        <v>0</v>
      </c>
      <c r="F755" s="5">
        <v>250980</v>
      </c>
    </row>
    <row r="756" spans="1:6" ht="12.75" x14ac:dyDescent="0.2">
      <c r="A756" s="2" t="s">
        <v>285</v>
      </c>
      <c r="B756" s="2"/>
      <c r="C756" s="2" t="s">
        <v>286</v>
      </c>
      <c r="D756" s="8">
        <v>63690</v>
      </c>
      <c r="E756" s="8">
        <v>0</v>
      </c>
      <c r="F756" s="8">
        <v>63690</v>
      </c>
    </row>
    <row r="757" spans="1:6" ht="12.75" x14ac:dyDescent="0.2">
      <c r="A757" s="6" t="s">
        <v>285</v>
      </c>
      <c r="B757" s="6" t="s">
        <v>13</v>
      </c>
      <c r="C757" s="6" t="s">
        <v>14</v>
      </c>
      <c r="D757" s="9">
        <v>63690</v>
      </c>
      <c r="E757" s="9">
        <v>0</v>
      </c>
      <c r="F757" s="9">
        <v>63690</v>
      </c>
    </row>
    <row r="758" spans="1:6" ht="12.75" x14ac:dyDescent="0.2">
      <c r="A758" s="7" t="s">
        <v>285</v>
      </c>
      <c r="B758" s="7" t="s">
        <v>29</v>
      </c>
      <c r="C758" s="7" t="s">
        <v>30</v>
      </c>
      <c r="D758" s="10">
        <v>63690</v>
      </c>
      <c r="E758" s="10">
        <v>0</v>
      </c>
      <c r="F758" s="10">
        <v>63690</v>
      </c>
    </row>
    <row r="759" spans="1:6" ht="12.75" x14ac:dyDescent="0.2">
      <c r="A759" t="s">
        <v>285</v>
      </c>
      <c r="B759" t="s">
        <v>195</v>
      </c>
      <c r="C759" t="s">
        <v>196</v>
      </c>
      <c r="D759" s="5">
        <v>63690</v>
      </c>
      <c r="E759" s="5">
        <v>0</v>
      </c>
      <c r="F759" s="5">
        <v>63690</v>
      </c>
    </row>
    <row r="760" spans="1:6" ht="12.75" x14ac:dyDescent="0.2">
      <c r="A760" s="2" t="s">
        <v>287</v>
      </c>
      <c r="B760" s="2"/>
      <c r="C760" s="2" t="s">
        <v>288</v>
      </c>
      <c r="D760" s="8">
        <v>81811</v>
      </c>
      <c r="E760" s="8">
        <v>0</v>
      </c>
      <c r="F760" s="8">
        <v>81811</v>
      </c>
    </row>
    <row r="761" spans="1:6" ht="12.75" x14ac:dyDescent="0.2">
      <c r="A761" s="6" t="s">
        <v>287</v>
      </c>
      <c r="B761" s="6" t="s">
        <v>13</v>
      </c>
      <c r="C761" s="6" t="s">
        <v>14</v>
      </c>
      <c r="D761" s="9">
        <v>81811</v>
      </c>
      <c r="E761" s="9">
        <v>0</v>
      </c>
      <c r="F761" s="9">
        <v>81811</v>
      </c>
    </row>
    <row r="762" spans="1:6" ht="12.75" x14ac:dyDescent="0.2">
      <c r="A762" s="7" t="s">
        <v>287</v>
      </c>
      <c r="B762" s="7" t="s">
        <v>15</v>
      </c>
      <c r="C762" s="7" t="s">
        <v>16</v>
      </c>
      <c r="D762" s="10">
        <v>66524</v>
      </c>
      <c r="E762" s="10">
        <v>0</v>
      </c>
      <c r="F762" s="10">
        <v>66524</v>
      </c>
    </row>
    <row r="763" spans="1:6" ht="12.75" x14ac:dyDescent="0.2">
      <c r="A763" t="s">
        <v>287</v>
      </c>
      <c r="B763" t="s">
        <v>21</v>
      </c>
      <c r="C763" t="s">
        <v>22</v>
      </c>
      <c r="D763" s="5">
        <v>49719</v>
      </c>
      <c r="E763" s="5">
        <v>0</v>
      </c>
      <c r="F763" s="5">
        <v>49719</v>
      </c>
    </row>
    <row r="764" spans="1:6" ht="12.75" x14ac:dyDescent="0.2">
      <c r="A764" t="s">
        <v>287</v>
      </c>
      <c r="B764" t="s">
        <v>27</v>
      </c>
      <c r="C764" t="s">
        <v>28</v>
      </c>
      <c r="D764" s="5">
        <v>16805</v>
      </c>
      <c r="E764" s="5">
        <v>0</v>
      </c>
      <c r="F764" s="5">
        <v>16805</v>
      </c>
    </row>
    <row r="765" spans="1:6" ht="12.75" x14ac:dyDescent="0.2">
      <c r="A765" s="7" t="s">
        <v>287</v>
      </c>
      <c r="B765" s="7" t="s">
        <v>29</v>
      </c>
      <c r="C765" s="7" t="s">
        <v>30</v>
      </c>
      <c r="D765" s="10">
        <v>15287</v>
      </c>
      <c r="E765" s="10">
        <v>0</v>
      </c>
      <c r="F765" s="10">
        <v>15287</v>
      </c>
    </row>
    <row r="766" spans="1:6" ht="12.75" x14ac:dyDescent="0.2">
      <c r="A766" t="s">
        <v>287</v>
      </c>
      <c r="B766" t="s">
        <v>31</v>
      </c>
      <c r="C766" t="s">
        <v>32</v>
      </c>
      <c r="D766" s="5">
        <v>1322</v>
      </c>
      <c r="E766" s="5">
        <v>0</v>
      </c>
      <c r="F766" s="5">
        <v>1322</v>
      </c>
    </row>
    <row r="767" spans="1:6" ht="12.75" x14ac:dyDescent="0.2">
      <c r="A767" t="s">
        <v>287</v>
      </c>
      <c r="B767" t="s">
        <v>35</v>
      </c>
      <c r="C767" t="s">
        <v>36</v>
      </c>
      <c r="D767" s="5">
        <v>100</v>
      </c>
      <c r="E767" s="5">
        <v>0</v>
      </c>
      <c r="F767" s="5">
        <v>100</v>
      </c>
    </row>
    <row r="768" spans="1:6" ht="12.75" x14ac:dyDescent="0.2">
      <c r="A768" t="s">
        <v>287</v>
      </c>
      <c r="B768" t="s">
        <v>37</v>
      </c>
      <c r="C768" t="s">
        <v>38</v>
      </c>
      <c r="D768" s="5">
        <v>400</v>
      </c>
      <c r="E768" s="5">
        <v>0</v>
      </c>
      <c r="F768" s="5">
        <v>400</v>
      </c>
    </row>
    <row r="769" spans="1:6" ht="12.75" x14ac:dyDescent="0.2">
      <c r="A769" s="14" t="s">
        <v>287</v>
      </c>
      <c r="B769" s="14" t="s">
        <v>39</v>
      </c>
      <c r="C769" s="14" t="s">
        <v>40</v>
      </c>
      <c r="D769" s="15">
        <v>11580</v>
      </c>
      <c r="E769" s="15">
        <v>0</v>
      </c>
      <c r="F769" s="15">
        <v>11580</v>
      </c>
    </row>
    <row r="770" spans="1:6" ht="12.75" x14ac:dyDescent="0.2">
      <c r="A770" s="28" t="s">
        <v>287</v>
      </c>
      <c r="B770" s="28" t="s">
        <v>41</v>
      </c>
      <c r="C770" s="28" t="s">
        <v>42</v>
      </c>
      <c r="D770" s="29">
        <v>4932</v>
      </c>
      <c r="E770" s="29">
        <v>0</v>
      </c>
      <c r="F770" s="29">
        <v>4932</v>
      </c>
    </row>
    <row r="771" spans="1:6" ht="12.75" x14ac:dyDescent="0.2">
      <c r="A771" s="28" t="s">
        <v>287</v>
      </c>
      <c r="B771" s="28" t="s">
        <v>43</v>
      </c>
      <c r="C771" s="28" t="s">
        <v>44</v>
      </c>
      <c r="D771" s="29">
        <v>2990</v>
      </c>
      <c r="E771" s="29">
        <v>0</v>
      </c>
      <c r="F771" s="29">
        <v>2990</v>
      </c>
    </row>
    <row r="772" spans="1:6" ht="12.75" x14ac:dyDescent="0.2">
      <c r="A772" s="28" t="s">
        <v>287</v>
      </c>
      <c r="B772" s="28" t="s">
        <v>45</v>
      </c>
      <c r="C772" s="28" t="s">
        <v>46</v>
      </c>
      <c r="D772" s="29">
        <v>302</v>
      </c>
      <c r="E772" s="29">
        <v>0</v>
      </c>
      <c r="F772" s="29">
        <v>302</v>
      </c>
    </row>
    <row r="773" spans="1:6" ht="12.75" x14ac:dyDescent="0.2">
      <c r="A773" s="28" t="s">
        <v>287</v>
      </c>
      <c r="B773" s="28" t="s">
        <v>47</v>
      </c>
      <c r="C773" s="28" t="s">
        <v>48</v>
      </c>
      <c r="D773" s="29">
        <v>1200</v>
      </c>
      <c r="E773" s="29">
        <v>0</v>
      </c>
      <c r="F773" s="29">
        <v>1200</v>
      </c>
    </row>
    <row r="774" spans="1:6" ht="12.75" x14ac:dyDescent="0.2">
      <c r="A774" s="28" t="s">
        <v>287</v>
      </c>
      <c r="B774" s="28" t="s">
        <v>49</v>
      </c>
      <c r="C774" s="28" t="s">
        <v>50</v>
      </c>
      <c r="D774" s="29">
        <v>1500</v>
      </c>
      <c r="E774" s="29">
        <v>0</v>
      </c>
      <c r="F774" s="29">
        <v>1500</v>
      </c>
    </row>
    <row r="775" spans="1:6" ht="12.75" x14ac:dyDescent="0.2">
      <c r="A775" s="28" t="s">
        <v>287</v>
      </c>
      <c r="B775" s="28" t="s">
        <v>53</v>
      </c>
      <c r="C775" s="28" t="s">
        <v>54</v>
      </c>
      <c r="D775" s="29">
        <v>656</v>
      </c>
      <c r="E775" s="29">
        <v>0</v>
      </c>
      <c r="F775" s="29">
        <v>656</v>
      </c>
    </row>
    <row r="776" spans="1:6" ht="12.75" x14ac:dyDescent="0.2">
      <c r="A776" t="s">
        <v>287</v>
      </c>
      <c r="B776" t="s">
        <v>59</v>
      </c>
      <c r="C776" t="s">
        <v>60</v>
      </c>
      <c r="D776" s="5">
        <v>1320</v>
      </c>
      <c r="E776" s="5">
        <v>0</v>
      </c>
      <c r="F776" s="5">
        <v>1320</v>
      </c>
    </row>
    <row r="777" spans="1:6" ht="12.75" x14ac:dyDescent="0.2">
      <c r="A777" t="s">
        <v>287</v>
      </c>
      <c r="B777" t="s">
        <v>61</v>
      </c>
      <c r="C777" t="s">
        <v>62</v>
      </c>
      <c r="D777" s="5">
        <v>80</v>
      </c>
      <c r="E777" s="5">
        <v>0</v>
      </c>
      <c r="F777" s="5">
        <v>80</v>
      </c>
    </row>
    <row r="778" spans="1:6" ht="12.75" x14ac:dyDescent="0.2">
      <c r="A778" t="s">
        <v>287</v>
      </c>
      <c r="B778" t="s">
        <v>63</v>
      </c>
      <c r="C778" t="s">
        <v>64</v>
      </c>
      <c r="D778" s="5">
        <v>135</v>
      </c>
      <c r="E778" s="5">
        <v>0</v>
      </c>
      <c r="F778" s="5">
        <v>135</v>
      </c>
    </row>
    <row r="779" spans="1:6" ht="12.75" x14ac:dyDescent="0.2">
      <c r="A779" t="s">
        <v>287</v>
      </c>
      <c r="B779" t="s">
        <v>65</v>
      </c>
      <c r="C779" t="s">
        <v>66</v>
      </c>
      <c r="D779" s="5">
        <v>350</v>
      </c>
      <c r="E779" s="5">
        <v>0</v>
      </c>
      <c r="F779" s="5">
        <v>350</v>
      </c>
    </row>
    <row r="780" spans="1:6" ht="12.75" x14ac:dyDescent="0.2">
      <c r="A780" s="2" t="s">
        <v>289</v>
      </c>
      <c r="B780" s="2"/>
      <c r="C780" s="2" t="s">
        <v>290</v>
      </c>
      <c r="D780" s="8">
        <v>1397</v>
      </c>
      <c r="E780" s="8">
        <v>0</v>
      </c>
      <c r="F780" s="8">
        <v>1397</v>
      </c>
    </row>
    <row r="781" spans="1:6" ht="12.75" x14ac:dyDescent="0.2">
      <c r="A781" s="6" t="s">
        <v>289</v>
      </c>
      <c r="B781" s="6" t="s">
        <v>13</v>
      </c>
      <c r="C781" s="6" t="s">
        <v>14</v>
      </c>
      <c r="D781" s="9">
        <v>1397</v>
      </c>
      <c r="E781" s="9">
        <v>0</v>
      </c>
      <c r="F781" s="9">
        <v>1397</v>
      </c>
    </row>
    <row r="782" spans="1:6" ht="12.75" x14ac:dyDescent="0.2">
      <c r="A782" s="7" t="s">
        <v>289</v>
      </c>
      <c r="B782" s="7" t="s">
        <v>29</v>
      </c>
      <c r="C782" s="7" t="s">
        <v>30</v>
      </c>
      <c r="D782" s="10">
        <v>1397</v>
      </c>
      <c r="E782" s="10">
        <v>0</v>
      </c>
      <c r="F782" s="10">
        <v>1397</v>
      </c>
    </row>
    <row r="783" spans="1:6" ht="12.75" x14ac:dyDescent="0.2">
      <c r="A783" t="s">
        <v>289</v>
      </c>
      <c r="B783" t="s">
        <v>183</v>
      </c>
      <c r="C783" t="s">
        <v>184</v>
      </c>
      <c r="D783" s="5">
        <v>1397</v>
      </c>
      <c r="E783" s="5">
        <v>0</v>
      </c>
      <c r="F783" s="5">
        <v>1397</v>
      </c>
    </row>
    <row r="784" spans="1:6" ht="12.75" x14ac:dyDescent="0.2">
      <c r="A784" s="2" t="s">
        <v>291</v>
      </c>
      <c r="B784" s="2"/>
      <c r="C784" s="2" t="s">
        <v>292</v>
      </c>
      <c r="D784" s="8">
        <v>11109</v>
      </c>
      <c r="E784" s="8">
        <v>1768</v>
      </c>
      <c r="F784" s="8">
        <v>12877</v>
      </c>
    </row>
    <row r="785" spans="1:7" ht="12.75" x14ac:dyDescent="0.2">
      <c r="A785" s="6" t="s">
        <v>291</v>
      </c>
      <c r="B785" s="6" t="s">
        <v>13</v>
      </c>
      <c r="C785" s="6" t="s">
        <v>14</v>
      </c>
      <c r="D785" s="9">
        <v>11109</v>
      </c>
      <c r="E785" s="9">
        <v>1768</v>
      </c>
      <c r="F785" s="9">
        <v>12877</v>
      </c>
    </row>
    <row r="786" spans="1:7" ht="12.75" x14ac:dyDescent="0.2">
      <c r="A786" s="7" t="s">
        <v>291</v>
      </c>
      <c r="B786" s="7" t="s">
        <v>29</v>
      </c>
      <c r="C786" s="7" t="s">
        <v>30</v>
      </c>
      <c r="D786" s="10">
        <v>11109</v>
      </c>
      <c r="E786" s="10">
        <v>1768</v>
      </c>
      <c r="F786" s="10">
        <v>12877</v>
      </c>
      <c r="G786" s="36" t="s">
        <v>655</v>
      </c>
    </row>
    <row r="787" spans="1:7" ht="12.75" x14ac:dyDescent="0.2">
      <c r="A787" t="s">
        <v>291</v>
      </c>
      <c r="B787" t="s">
        <v>227</v>
      </c>
      <c r="C787" t="s">
        <v>228</v>
      </c>
      <c r="D787" s="5">
        <v>1932</v>
      </c>
      <c r="E787" s="5">
        <v>560</v>
      </c>
      <c r="F787" s="5">
        <v>2492</v>
      </c>
    </row>
    <row r="788" spans="1:7" ht="12.75" x14ac:dyDescent="0.2">
      <c r="A788" t="s">
        <v>291</v>
      </c>
      <c r="B788" t="s">
        <v>195</v>
      </c>
      <c r="C788" t="s">
        <v>196</v>
      </c>
      <c r="D788" s="5">
        <v>9177</v>
      </c>
      <c r="E788" s="5">
        <v>1208</v>
      </c>
      <c r="F788" s="5">
        <v>10385</v>
      </c>
    </row>
    <row r="789" spans="1:7" ht="12.75" x14ac:dyDescent="0.2">
      <c r="A789" s="2" t="s">
        <v>293</v>
      </c>
      <c r="B789" s="2"/>
      <c r="C789" s="2" t="s">
        <v>294</v>
      </c>
      <c r="D789" s="8">
        <v>22646</v>
      </c>
      <c r="E789" s="8">
        <v>0</v>
      </c>
      <c r="F789" s="8">
        <v>22646</v>
      </c>
    </row>
    <row r="790" spans="1:7" ht="12.75" x14ac:dyDescent="0.2">
      <c r="A790" s="6" t="s">
        <v>293</v>
      </c>
      <c r="B790" s="6" t="s">
        <v>13</v>
      </c>
      <c r="C790" s="6" t="s">
        <v>14</v>
      </c>
      <c r="D790" s="9">
        <v>22646</v>
      </c>
      <c r="E790" s="9">
        <v>0</v>
      </c>
      <c r="F790" s="9">
        <v>22646</v>
      </c>
    </row>
    <row r="791" spans="1:7" ht="12.75" x14ac:dyDescent="0.2">
      <c r="A791" s="7" t="s">
        <v>293</v>
      </c>
      <c r="B791" s="7" t="s">
        <v>15</v>
      </c>
      <c r="C791" s="7" t="s">
        <v>16</v>
      </c>
      <c r="D791" s="10">
        <v>22646</v>
      </c>
      <c r="E791" s="10">
        <v>0</v>
      </c>
      <c r="F791" s="10">
        <v>22646</v>
      </c>
    </row>
    <row r="792" spans="1:7" ht="12.75" x14ac:dyDescent="0.2">
      <c r="A792" t="s">
        <v>293</v>
      </c>
      <c r="B792" t="s">
        <v>21</v>
      </c>
      <c r="C792" t="s">
        <v>22</v>
      </c>
      <c r="D792" s="5">
        <v>16925</v>
      </c>
      <c r="E792" s="5">
        <v>0</v>
      </c>
      <c r="F792" s="5">
        <v>16925</v>
      </c>
    </row>
    <row r="793" spans="1:7" ht="12.75" x14ac:dyDescent="0.2">
      <c r="A793" t="s">
        <v>293</v>
      </c>
      <c r="B793" t="s">
        <v>27</v>
      </c>
      <c r="C793" t="s">
        <v>28</v>
      </c>
      <c r="D793" s="5">
        <v>5721</v>
      </c>
      <c r="E793" s="5">
        <v>0</v>
      </c>
      <c r="F793" s="5">
        <v>5721</v>
      </c>
    </row>
    <row r="794" spans="1:7" ht="12.75" x14ac:dyDescent="0.2">
      <c r="A794" s="2" t="s">
        <v>295</v>
      </c>
      <c r="B794" s="2"/>
      <c r="C794" s="2" t="s">
        <v>296</v>
      </c>
      <c r="D794" s="8">
        <v>87049</v>
      </c>
      <c r="E794" s="8">
        <v>1048</v>
      </c>
      <c r="F794" s="8">
        <v>88097</v>
      </c>
    </row>
    <row r="795" spans="1:7" ht="12.75" x14ac:dyDescent="0.2">
      <c r="A795" s="6" t="s">
        <v>295</v>
      </c>
      <c r="B795" s="6" t="s">
        <v>13</v>
      </c>
      <c r="C795" s="6" t="s">
        <v>14</v>
      </c>
      <c r="D795" s="9">
        <v>87049</v>
      </c>
      <c r="E795" s="9">
        <v>1048</v>
      </c>
      <c r="F795" s="9">
        <v>88097</v>
      </c>
    </row>
    <row r="796" spans="1:7" ht="12.75" x14ac:dyDescent="0.2">
      <c r="A796" s="7" t="s">
        <v>295</v>
      </c>
      <c r="B796" s="7" t="s">
        <v>15</v>
      </c>
      <c r="C796" s="7" t="s">
        <v>16</v>
      </c>
      <c r="D796" s="10">
        <v>87049</v>
      </c>
      <c r="E796" s="10">
        <v>1048</v>
      </c>
      <c r="F796" s="10">
        <v>88097</v>
      </c>
      <c r="G796" s="36" t="s">
        <v>655</v>
      </c>
    </row>
    <row r="797" spans="1:7" ht="12.75" x14ac:dyDescent="0.2">
      <c r="A797" t="s">
        <v>295</v>
      </c>
      <c r="B797" t="s">
        <v>21</v>
      </c>
      <c r="C797" t="s">
        <v>22</v>
      </c>
      <c r="D797" s="5">
        <v>65059</v>
      </c>
      <c r="E797" s="5">
        <v>783</v>
      </c>
      <c r="F797" s="5">
        <v>65842</v>
      </c>
    </row>
    <row r="798" spans="1:7" ht="12.75" x14ac:dyDescent="0.2">
      <c r="A798" t="s">
        <v>295</v>
      </c>
      <c r="B798" t="s">
        <v>27</v>
      </c>
      <c r="C798" t="s">
        <v>28</v>
      </c>
      <c r="D798" s="5">
        <v>21990</v>
      </c>
      <c r="E798" s="5">
        <v>265</v>
      </c>
      <c r="F798" s="5">
        <v>22255</v>
      </c>
    </row>
    <row r="799" spans="1:7" ht="12.75" x14ac:dyDescent="0.2">
      <c r="A799" s="2" t="s">
        <v>297</v>
      </c>
      <c r="B799" s="2"/>
      <c r="C799" s="2" t="s">
        <v>298</v>
      </c>
      <c r="D799" s="8">
        <v>69362</v>
      </c>
      <c r="E799" s="8">
        <v>2022</v>
      </c>
      <c r="F799" s="8">
        <v>71384</v>
      </c>
    </row>
    <row r="800" spans="1:7" ht="12.75" x14ac:dyDescent="0.2">
      <c r="A800" s="6" t="s">
        <v>297</v>
      </c>
      <c r="B800" s="6" t="s">
        <v>13</v>
      </c>
      <c r="C800" s="6" t="s">
        <v>14</v>
      </c>
      <c r="D800" s="9">
        <v>69362</v>
      </c>
      <c r="E800" s="9">
        <v>2022</v>
      </c>
      <c r="F800" s="9">
        <v>71384</v>
      </c>
    </row>
    <row r="801" spans="1:7" ht="12.75" x14ac:dyDescent="0.2">
      <c r="A801" s="7" t="s">
        <v>297</v>
      </c>
      <c r="B801" s="7" t="s">
        <v>15</v>
      </c>
      <c r="C801" s="7" t="s">
        <v>16</v>
      </c>
      <c r="D801" s="10">
        <v>69362</v>
      </c>
      <c r="E801" s="10">
        <v>2022</v>
      </c>
      <c r="F801" s="10">
        <v>71384</v>
      </c>
      <c r="G801" s="36" t="s">
        <v>655</v>
      </c>
    </row>
    <row r="802" spans="1:7" ht="12.75" x14ac:dyDescent="0.2">
      <c r="A802" t="s">
        <v>297</v>
      </c>
      <c r="B802" t="s">
        <v>21</v>
      </c>
      <c r="C802" t="s">
        <v>22</v>
      </c>
      <c r="D802" s="5">
        <v>51840</v>
      </c>
      <c r="E802" s="5">
        <v>1511</v>
      </c>
      <c r="F802" s="5">
        <v>53351</v>
      </c>
    </row>
    <row r="803" spans="1:7" ht="12.75" x14ac:dyDescent="0.2">
      <c r="A803" t="s">
        <v>297</v>
      </c>
      <c r="B803" t="s">
        <v>27</v>
      </c>
      <c r="C803" t="s">
        <v>28</v>
      </c>
      <c r="D803" s="5">
        <v>17522</v>
      </c>
      <c r="E803" s="5">
        <v>511</v>
      </c>
      <c r="F803" s="5">
        <v>18033</v>
      </c>
    </row>
    <row r="804" spans="1:7" ht="12.75" x14ac:dyDescent="0.2">
      <c r="A804" s="2" t="s">
        <v>299</v>
      </c>
      <c r="B804" s="2"/>
      <c r="C804" s="2" t="s">
        <v>300</v>
      </c>
      <c r="D804" s="8">
        <v>2594</v>
      </c>
      <c r="E804" s="8">
        <v>273</v>
      </c>
      <c r="F804" s="8">
        <v>2867</v>
      </c>
    </row>
    <row r="805" spans="1:7" ht="12.75" x14ac:dyDescent="0.2">
      <c r="A805" s="6" t="s">
        <v>299</v>
      </c>
      <c r="B805" s="6" t="s">
        <v>13</v>
      </c>
      <c r="C805" s="6" t="s">
        <v>14</v>
      </c>
      <c r="D805" s="9">
        <v>2594</v>
      </c>
      <c r="E805" s="9">
        <v>273</v>
      </c>
      <c r="F805" s="9">
        <v>2867</v>
      </c>
    </row>
    <row r="806" spans="1:7" ht="12.75" x14ac:dyDescent="0.2">
      <c r="A806" s="7" t="s">
        <v>299</v>
      </c>
      <c r="B806" s="7" t="s">
        <v>29</v>
      </c>
      <c r="C806" s="7" t="s">
        <v>30</v>
      </c>
      <c r="D806" s="10">
        <v>2594</v>
      </c>
      <c r="E806" s="10">
        <v>273</v>
      </c>
      <c r="F806" s="10">
        <v>2867</v>
      </c>
      <c r="G806" s="36" t="s">
        <v>655</v>
      </c>
    </row>
    <row r="807" spans="1:7" ht="12.75" x14ac:dyDescent="0.2">
      <c r="A807" t="s">
        <v>299</v>
      </c>
      <c r="B807" t="s">
        <v>183</v>
      </c>
      <c r="C807" t="s">
        <v>184</v>
      </c>
      <c r="D807" s="5">
        <v>2594</v>
      </c>
      <c r="E807" s="5">
        <v>273</v>
      </c>
      <c r="F807" s="5">
        <v>2867</v>
      </c>
    </row>
    <row r="808" spans="1:7" ht="12.75" x14ac:dyDescent="0.2">
      <c r="A808" s="2" t="s">
        <v>301</v>
      </c>
      <c r="B808" s="2"/>
      <c r="C808" s="2" t="s">
        <v>302</v>
      </c>
      <c r="D808" s="8">
        <v>3794</v>
      </c>
      <c r="E808" s="8">
        <v>0</v>
      </c>
      <c r="F808" s="8">
        <v>3794</v>
      </c>
    </row>
    <row r="809" spans="1:7" ht="12.75" x14ac:dyDescent="0.2">
      <c r="A809" s="6" t="s">
        <v>301</v>
      </c>
      <c r="B809" s="6" t="s">
        <v>13</v>
      </c>
      <c r="C809" s="6" t="s">
        <v>14</v>
      </c>
      <c r="D809" s="9">
        <v>3794</v>
      </c>
      <c r="E809" s="9">
        <v>0</v>
      </c>
      <c r="F809" s="9">
        <v>3794</v>
      </c>
    </row>
    <row r="810" spans="1:7" ht="12.75" x14ac:dyDescent="0.2">
      <c r="A810" s="7" t="s">
        <v>301</v>
      </c>
      <c r="B810" s="7" t="s">
        <v>29</v>
      </c>
      <c r="C810" s="7" t="s">
        <v>30</v>
      </c>
      <c r="D810" s="10">
        <v>3794</v>
      </c>
      <c r="E810" s="10">
        <v>0</v>
      </c>
      <c r="F810" s="10">
        <v>3794</v>
      </c>
    </row>
    <row r="811" spans="1:7" ht="12.75" x14ac:dyDescent="0.2">
      <c r="A811" t="s">
        <v>301</v>
      </c>
      <c r="B811" t="s">
        <v>195</v>
      </c>
      <c r="C811" t="s">
        <v>196</v>
      </c>
      <c r="D811" s="5">
        <v>3794</v>
      </c>
      <c r="E811" s="5">
        <v>0</v>
      </c>
      <c r="F811" s="5">
        <v>3794</v>
      </c>
    </row>
    <row r="812" spans="1:7" ht="12.75" x14ac:dyDescent="0.2">
      <c r="A812" s="2" t="s">
        <v>303</v>
      </c>
      <c r="B812" s="2"/>
      <c r="C812" s="2" t="s">
        <v>304</v>
      </c>
      <c r="D812" s="8">
        <v>4163</v>
      </c>
      <c r="E812" s="8">
        <v>0</v>
      </c>
      <c r="F812" s="8">
        <v>4163</v>
      </c>
    </row>
    <row r="813" spans="1:7" ht="12.75" x14ac:dyDescent="0.2">
      <c r="A813" s="6" t="s">
        <v>303</v>
      </c>
      <c r="B813" s="6" t="s">
        <v>13</v>
      </c>
      <c r="C813" s="6" t="s">
        <v>14</v>
      </c>
      <c r="D813" s="9">
        <v>4163</v>
      </c>
      <c r="E813" s="9">
        <v>0</v>
      </c>
      <c r="F813" s="9">
        <v>4163</v>
      </c>
    </row>
    <row r="814" spans="1:7" ht="12.75" x14ac:dyDescent="0.2">
      <c r="A814" s="7" t="s">
        <v>303</v>
      </c>
      <c r="B814" s="7" t="s">
        <v>29</v>
      </c>
      <c r="C814" s="7" t="s">
        <v>30</v>
      </c>
      <c r="D814" s="10">
        <v>4163</v>
      </c>
      <c r="E814" s="10">
        <v>0</v>
      </c>
      <c r="F814" s="10">
        <v>4163</v>
      </c>
    </row>
    <row r="815" spans="1:7" ht="12.75" x14ac:dyDescent="0.2">
      <c r="A815" t="s">
        <v>303</v>
      </c>
      <c r="B815" t="s">
        <v>195</v>
      </c>
      <c r="C815" t="s">
        <v>196</v>
      </c>
      <c r="D815" s="5">
        <v>4163</v>
      </c>
      <c r="E815" s="5">
        <v>0</v>
      </c>
      <c r="F815" s="5">
        <v>4163</v>
      </c>
    </row>
    <row r="816" spans="1:7" ht="12.75" x14ac:dyDescent="0.2">
      <c r="A816" s="2" t="s">
        <v>305</v>
      </c>
      <c r="B816" s="2"/>
      <c r="C816" s="2" t="s">
        <v>306</v>
      </c>
      <c r="D816" s="8">
        <v>4338</v>
      </c>
      <c r="E816" s="8">
        <v>0</v>
      </c>
      <c r="F816" s="8">
        <v>4338</v>
      </c>
    </row>
    <row r="817" spans="1:7" ht="12.75" x14ac:dyDescent="0.2">
      <c r="A817" s="6" t="s">
        <v>305</v>
      </c>
      <c r="B817" s="6" t="s">
        <v>13</v>
      </c>
      <c r="C817" s="6" t="s">
        <v>14</v>
      </c>
      <c r="D817" s="9">
        <v>4338</v>
      </c>
      <c r="E817" s="9">
        <v>0</v>
      </c>
      <c r="F817" s="9">
        <v>4338</v>
      </c>
    </row>
    <row r="818" spans="1:7" ht="12.75" x14ac:dyDescent="0.2">
      <c r="A818" s="7" t="s">
        <v>305</v>
      </c>
      <c r="B818" s="7" t="s">
        <v>29</v>
      </c>
      <c r="C818" s="7" t="s">
        <v>30</v>
      </c>
      <c r="D818" s="10">
        <v>4338</v>
      </c>
      <c r="E818" s="10">
        <v>0</v>
      </c>
      <c r="F818" s="10">
        <v>4338</v>
      </c>
    </row>
    <row r="819" spans="1:7" ht="12.75" x14ac:dyDescent="0.2">
      <c r="A819" t="s">
        <v>305</v>
      </c>
      <c r="B819" t="s">
        <v>69</v>
      </c>
      <c r="C819" t="s">
        <v>70</v>
      </c>
      <c r="D819" s="5">
        <v>4338</v>
      </c>
      <c r="E819" s="5">
        <v>0</v>
      </c>
      <c r="F819" s="5">
        <v>4338</v>
      </c>
    </row>
    <row r="820" spans="1:7" ht="12.75" x14ac:dyDescent="0.2">
      <c r="A820" s="2" t="s">
        <v>307</v>
      </c>
      <c r="B820" s="2"/>
      <c r="C820" s="2" t="s">
        <v>308</v>
      </c>
      <c r="D820" s="8">
        <v>203977</v>
      </c>
      <c r="E820" s="8">
        <v>6312</v>
      </c>
      <c r="F820" s="8">
        <v>210289</v>
      </c>
    </row>
    <row r="821" spans="1:7" ht="12.75" x14ac:dyDescent="0.2">
      <c r="A821" s="6" t="s">
        <v>307</v>
      </c>
      <c r="B821" s="6" t="s">
        <v>13</v>
      </c>
      <c r="C821" s="6" t="s">
        <v>14</v>
      </c>
      <c r="D821" s="9">
        <v>203977</v>
      </c>
      <c r="E821" s="9">
        <v>6312</v>
      </c>
      <c r="F821" s="9">
        <v>210289</v>
      </c>
    </row>
    <row r="822" spans="1:7" ht="22.5" x14ac:dyDescent="0.2">
      <c r="A822" s="7" t="s">
        <v>307</v>
      </c>
      <c r="B822" s="7" t="s">
        <v>29</v>
      </c>
      <c r="C822" s="7" t="s">
        <v>30</v>
      </c>
      <c r="D822" s="10">
        <v>203977</v>
      </c>
      <c r="E822" s="10">
        <v>6312</v>
      </c>
      <c r="F822" s="10">
        <v>210289</v>
      </c>
      <c r="G822" s="36" t="s">
        <v>661</v>
      </c>
    </row>
    <row r="823" spans="1:7" ht="12.75" x14ac:dyDescent="0.2">
      <c r="A823" t="s">
        <v>307</v>
      </c>
      <c r="B823" t="s">
        <v>195</v>
      </c>
      <c r="C823" t="s">
        <v>196</v>
      </c>
      <c r="D823" s="5">
        <v>203977</v>
      </c>
      <c r="E823" s="5">
        <v>6312</v>
      </c>
      <c r="F823" s="5">
        <v>210289</v>
      </c>
    </row>
    <row r="824" spans="1:7" ht="12.75" x14ac:dyDescent="0.2">
      <c r="A824" s="2" t="s">
        <v>309</v>
      </c>
      <c r="B824" s="2"/>
      <c r="C824" s="2" t="s">
        <v>310</v>
      </c>
      <c r="D824" s="8">
        <v>16496</v>
      </c>
      <c r="E824" s="8">
        <v>0</v>
      </c>
      <c r="F824" s="8">
        <v>16496</v>
      </c>
    </row>
    <row r="825" spans="1:7" ht="12.75" x14ac:dyDescent="0.2">
      <c r="A825" s="6" t="s">
        <v>309</v>
      </c>
      <c r="B825" s="6" t="s">
        <v>13</v>
      </c>
      <c r="C825" s="6" t="s">
        <v>14</v>
      </c>
      <c r="D825" s="9">
        <v>16496</v>
      </c>
      <c r="E825" s="9">
        <v>0</v>
      </c>
      <c r="F825" s="9">
        <v>16496</v>
      </c>
    </row>
    <row r="826" spans="1:7" ht="12.75" x14ac:dyDescent="0.2">
      <c r="A826" s="7" t="s">
        <v>309</v>
      </c>
      <c r="B826" s="7" t="s">
        <v>29</v>
      </c>
      <c r="C826" s="7" t="s">
        <v>30</v>
      </c>
      <c r="D826" s="10">
        <v>16496</v>
      </c>
      <c r="E826" s="10">
        <v>0</v>
      </c>
      <c r="F826" s="10">
        <v>16496</v>
      </c>
    </row>
    <row r="827" spans="1:7" ht="12.75" x14ac:dyDescent="0.2">
      <c r="A827" t="s">
        <v>309</v>
      </c>
      <c r="B827" t="s">
        <v>65</v>
      </c>
      <c r="C827" t="s">
        <v>66</v>
      </c>
      <c r="D827" s="5">
        <v>16496</v>
      </c>
      <c r="E827" s="5">
        <v>0</v>
      </c>
      <c r="F827" s="5">
        <v>16496</v>
      </c>
    </row>
    <row r="828" spans="1:7" ht="12.75" x14ac:dyDescent="0.2">
      <c r="A828" s="2" t="s">
        <v>311</v>
      </c>
      <c r="B828" s="2"/>
      <c r="C828" s="2" t="s">
        <v>312</v>
      </c>
      <c r="D828" s="8">
        <v>92884</v>
      </c>
      <c r="E828" s="8">
        <v>-66293</v>
      </c>
      <c r="F828" s="8">
        <v>26591</v>
      </c>
    </row>
    <row r="829" spans="1:7" ht="12.75" x14ac:dyDescent="0.2">
      <c r="A829" s="6" t="s">
        <v>311</v>
      </c>
      <c r="B829" s="6" t="s">
        <v>13</v>
      </c>
      <c r="C829" s="6" t="s">
        <v>14</v>
      </c>
      <c r="D829" s="9">
        <v>92884</v>
      </c>
      <c r="E829" s="9">
        <v>-66293</v>
      </c>
      <c r="F829" s="9">
        <v>26591</v>
      </c>
    </row>
    <row r="830" spans="1:7" ht="33.75" x14ac:dyDescent="0.2">
      <c r="A830" s="7" t="s">
        <v>311</v>
      </c>
      <c r="B830" s="7" t="s">
        <v>15</v>
      </c>
      <c r="C830" s="7" t="s">
        <v>16</v>
      </c>
      <c r="D830" s="10">
        <v>84639</v>
      </c>
      <c r="E830" s="10">
        <v>-66293</v>
      </c>
      <c r="F830" s="10">
        <v>18346</v>
      </c>
      <c r="G830" s="36" t="s">
        <v>675</v>
      </c>
    </row>
    <row r="831" spans="1:7" ht="12.75" x14ac:dyDescent="0.2">
      <c r="A831" t="s">
        <v>311</v>
      </c>
      <c r="B831" t="s">
        <v>21</v>
      </c>
      <c r="C831" t="s">
        <v>22</v>
      </c>
      <c r="D831" s="5">
        <v>63258</v>
      </c>
      <c r="E831" s="5">
        <v>-49546</v>
      </c>
      <c r="F831" s="5">
        <v>13712</v>
      </c>
    </row>
    <row r="832" spans="1:7" ht="12.75" x14ac:dyDescent="0.2">
      <c r="A832" t="s">
        <v>311</v>
      </c>
      <c r="B832" t="s">
        <v>27</v>
      </c>
      <c r="C832" t="s">
        <v>28</v>
      </c>
      <c r="D832" s="5">
        <v>21381</v>
      </c>
      <c r="E832" s="5">
        <v>-16747</v>
      </c>
      <c r="F832" s="5">
        <v>4634</v>
      </c>
    </row>
    <row r="833" spans="1:7" ht="12.75" x14ac:dyDescent="0.2">
      <c r="A833" s="7" t="s">
        <v>311</v>
      </c>
      <c r="B833" s="7" t="s">
        <v>29</v>
      </c>
      <c r="C833" s="7" t="s">
        <v>30</v>
      </c>
      <c r="D833" s="10">
        <v>8245</v>
      </c>
      <c r="E833" s="10">
        <v>0</v>
      </c>
      <c r="F833" s="10">
        <v>8245</v>
      </c>
    </row>
    <row r="834" spans="1:7" ht="12.75" x14ac:dyDescent="0.2">
      <c r="A834" t="s">
        <v>311</v>
      </c>
      <c r="B834" t="s">
        <v>31</v>
      </c>
      <c r="C834" t="s">
        <v>32</v>
      </c>
      <c r="D834" s="5">
        <v>907</v>
      </c>
      <c r="E834" s="5">
        <v>0</v>
      </c>
      <c r="F834" s="5">
        <v>907</v>
      </c>
    </row>
    <row r="835" spans="1:7" ht="12.75" x14ac:dyDescent="0.2">
      <c r="A835" t="s">
        <v>311</v>
      </c>
      <c r="B835" t="s">
        <v>35</v>
      </c>
      <c r="C835" t="s">
        <v>36</v>
      </c>
      <c r="D835" s="5">
        <v>100</v>
      </c>
      <c r="E835" s="5">
        <v>0</v>
      </c>
      <c r="F835" s="5">
        <v>100</v>
      </c>
    </row>
    <row r="836" spans="1:7" ht="12.75" x14ac:dyDescent="0.2">
      <c r="A836" t="s">
        <v>311</v>
      </c>
      <c r="B836" t="s">
        <v>37</v>
      </c>
      <c r="C836" t="s">
        <v>38</v>
      </c>
      <c r="D836" s="5">
        <v>200</v>
      </c>
      <c r="E836" s="5">
        <v>0</v>
      </c>
      <c r="F836" s="5">
        <v>200</v>
      </c>
    </row>
    <row r="837" spans="1:7" ht="12.75" x14ac:dyDescent="0.2">
      <c r="A837" t="s">
        <v>311</v>
      </c>
      <c r="B837" t="s">
        <v>57</v>
      </c>
      <c r="C837" t="s">
        <v>58</v>
      </c>
      <c r="D837" s="5">
        <v>4838</v>
      </c>
      <c r="E837" s="5">
        <v>0</v>
      </c>
      <c r="F837" s="5">
        <v>4838</v>
      </c>
    </row>
    <row r="838" spans="1:7" ht="12.75" x14ac:dyDescent="0.2">
      <c r="A838" t="s">
        <v>311</v>
      </c>
      <c r="B838" t="s">
        <v>69</v>
      </c>
      <c r="C838" t="s">
        <v>70</v>
      </c>
      <c r="D838" s="5">
        <v>2200</v>
      </c>
      <c r="E838" s="5">
        <v>0</v>
      </c>
      <c r="F838" s="5">
        <v>2200</v>
      </c>
    </row>
    <row r="839" spans="1:7" ht="12.75" x14ac:dyDescent="0.2">
      <c r="A839" s="2" t="s">
        <v>313</v>
      </c>
      <c r="B839" s="2"/>
      <c r="C839" s="2" t="s">
        <v>314</v>
      </c>
      <c r="D839" s="8">
        <v>91966</v>
      </c>
      <c r="E839" s="8">
        <f>+E840+E843</f>
        <v>43558</v>
      </c>
      <c r="F839" s="8">
        <f>+F840+F843</f>
        <v>135524</v>
      </c>
    </row>
    <row r="840" spans="1:7" ht="12.75" x14ac:dyDescent="0.2">
      <c r="A840" s="6" t="s">
        <v>313</v>
      </c>
      <c r="B840" s="6" t="s">
        <v>3</v>
      </c>
      <c r="C840" s="6" t="s">
        <v>4</v>
      </c>
      <c r="D840" s="9">
        <v>45000</v>
      </c>
      <c r="E840" s="9">
        <f>+E841</f>
        <v>0</v>
      </c>
      <c r="F840" s="9">
        <f>+F841</f>
        <v>45000</v>
      </c>
    </row>
    <row r="841" spans="1:7" ht="12.75" x14ac:dyDescent="0.2">
      <c r="A841" s="7" t="s">
        <v>313</v>
      </c>
      <c r="B841" s="7" t="s">
        <v>5</v>
      </c>
      <c r="C841" s="7" t="s">
        <v>6</v>
      </c>
      <c r="D841" s="10">
        <v>45000</v>
      </c>
      <c r="E841" s="10">
        <f>+E842</f>
        <v>0</v>
      </c>
      <c r="F841" s="10">
        <f>+F842</f>
        <v>45000</v>
      </c>
    </row>
    <row r="842" spans="1:7" ht="12.75" x14ac:dyDescent="0.2">
      <c r="A842" t="s">
        <v>313</v>
      </c>
      <c r="B842" t="s">
        <v>7</v>
      </c>
      <c r="C842" t="s">
        <v>8</v>
      </c>
      <c r="D842" s="5">
        <v>45000</v>
      </c>
      <c r="E842" s="5">
        <v>0</v>
      </c>
      <c r="F842" s="5">
        <f>+E842+D842</f>
        <v>45000</v>
      </c>
    </row>
    <row r="843" spans="1:7" ht="12.75" x14ac:dyDescent="0.2">
      <c r="A843" s="6" t="s">
        <v>313</v>
      </c>
      <c r="B843" s="6" t="s">
        <v>13</v>
      </c>
      <c r="C843" s="6" t="s">
        <v>14</v>
      </c>
      <c r="D843" s="9">
        <v>46966</v>
      </c>
      <c r="E843" s="9">
        <f>+E844</f>
        <v>43558</v>
      </c>
      <c r="F843" s="9">
        <f>+F844</f>
        <v>90524</v>
      </c>
    </row>
    <row r="844" spans="1:7" ht="72.599999999999994" customHeight="1" x14ac:dyDescent="0.2">
      <c r="A844" s="7" t="s">
        <v>313</v>
      </c>
      <c r="B844" s="7" t="s">
        <v>29</v>
      </c>
      <c r="C844" s="7" t="s">
        <v>30</v>
      </c>
      <c r="D844" s="10">
        <v>46966</v>
      </c>
      <c r="E844" s="10">
        <f>SUM(E845:E848)</f>
        <v>43558</v>
      </c>
      <c r="F844" s="10">
        <f>SUM(F845:F848)</f>
        <v>90524</v>
      </c>
      <c r="G844" s="36" t="s">
        <v>704</v>
      </c>
    </row>
    <row r="845" spans="1:7" ht="12.75" x14ac:dyDescent="0.2">
      <c r="A845" t="s">
        <v>313</v>
      </c>
      <c r="B845" t="s">
        <v>31</v>
      </c>
      <c r="C845" t="s">
        <v>32</v>
      </c>
      <c r="D845" s="5">
        <v>1100</v>
      </c>
      <c r="E845" s="5">
        <v>0</v>
      </c>
      <c r="F845" s="5">
        <f t="shared" ref="F845:F848" si="49">+E845+D845</f>
        <v>1100</v>
      </c>
    </row>
    <row r="846" spans="1:7" ht="12.75" x14ac:dyDescent="0.2">
      <c r="A846" t="s">
        <v>313</v>
      </c>
      <c r="B846" t="s">
        <v>37</v>
      </c>
      <c r="C846" t="s">
        <v>38</v>
      </c>
      <c r="D846" s="5">
        <v>620</v>
      </c>
      <c r="E846" s="5">
        <v>0</v>
      </c>
      <c r="F846" s="5">
        <f t="shared" si="49"/>
        <v>620</v>
      </c>
    </row>
    <row r="847" spans="1:7" ht="12.75" x14ac:dyDescent="0.2">
      <c r="A847" t="s">
        <v>313</v>
      </c>
      <c r="B847" t="s">
        <v>195</v>
      </c>
      <c r="C847" t="s">
        <v>196</v>
      </c>
      <c r="D847" s="5">
        <v>4409</v>
      </c>
      <c r="E847" s="5">
        <v>0</v>
      </c>
      <c r="F847" s="5">
        <f t="shared" si="49"/>
        <v>4409</v>
      </c>
    </row>
    <row r="848" spans="1:7" ht="12.75" x14ac:dyDescent="0.2">
      <c r="A848" t="s">
        <v>313</v>
      </c>
      <c r="B848" t="s">
        <v>69</v>
      </c>
      <c r="C848" t="s">
        <v>70</v>
      </c>
      <c r="D848" s="5">
        <v>40837</v>
      </c>
      <c r="E848" s="5">
        <f>52658-100-9000</f>
        <v>43558</v>
      </c>
      <c r="F848" s="5">
        <f t="shared" si="49"/>
        <v>84395</v>
      </c>
    </row>
    <row r="849" spans="1:6" ht="18" customHeight="1" x14ac:dyDescent="0.2">
      <c r="A849" s="3" t="s">
        <v>315</v>
      </c>
      <c r="B849" s="3"/>
      <c r="C849" s="3" t="s">
        <v>316</v>
      </c>
      <c r="D849" s="4">
        <f>+D850+D869+D878+D887+D892+D900+D913+D927+D932+D944+D951+D955+D959+D963+D968+D972+D976+D980+D988+D992+D1014+D1025+D1034+D1040+D1044+D1048+D1052+D1057+D1084+D1097</f>
        <v>1311437</v>
      </c>
      <c r="E849" s="4">
        <f>+E850+E869+E878+E887+E892+E900+E913+E927+E932+E944+E951+E955+E959+E963+E968+E972+E976+E980+E988+E992+E1014+E1025+E1034+E1040+E1044+E1048+E1052+E1057+E1084+E1097</f>
        <v>264479.58999999997</v>
      </c>
      <c r="F849" s="4">
        <f>+F850+F869+F878+F887+F892+F900+F913+F927+F932+F944+F951+F955+F959+F963+F968+F972+F976+F980+F988+F992+F1014+F1025+F1034+F1040+F1044+F1048+F1052+F1057+F1084+F1097</f>
        <v>1575916.59</v>
      </c>
    </row>
    <row r="850" spans="1:6" ht="12.75" x14ac:dyDescent="0.2">
      <c r="A850" s="2" t="s">
        <v>339</v>
      </c>
      <c r="B850" s="2"/>
      <c r="C850" s="2" t="s">
        <v>340</v>
      </c>
      <c r="D850" s="8">
        <v>40990</v>
      </c>
      <c r="E850" s="8">
        <f>+E851+E855</f>
        <v>622</v>
      </c>
      <c r="F850" s="8">
        <f>+F851</f>
        <v>41612</v>
      </c>
    </row>
    <row r="851" spans="1:6" ht="12.75" x14ac:dyDescent="0.2">
      <c r="A851" s="6" t="s">
        <v>339</v>
      </c>
      <c r="B851" s="6" t="s">
        <v>13</v>
      </c>
      <c r="C851" s="6" t="s">
        <v>14</v>
      </c>
      <c r="D851" s="9">
        <v>40990</v>
      </c>
      <c r="E851" s="9">
        <f>+E852</f>
        <v>0</v>
      </c>
      <c r="F851" s="9">
        <f>+F852+F855</f>
        <v>41612</v>
      </c>
    </row>
    <row r="852" spans="1:6" ht="12.75" x14ac:dyDescent="0.2">
      <c r="A852" s="7" t="s">
        <v>339</v>
      </c>
      <c r="B852" s="7" t="s">
        <v>15</v>
      </c>
      <c r="C852" s="7" t="s">
        <v>16</v>
      </c>
      <c r="D852" s="10">
        <v>32310</v>
      </c>
      <c r="E852" s="10">
        <f>SUM(E853:E854)</f>
        <v>0</v>
      </c>
      <c r="F852" s="10">
        <f>SUM(F853:F854)</f>
        <v>32310</v>
      </c>
    </row>
    <row r="853" spans="1:6" ht="12.75" x14ac:dyDescent="0.2">
      <c r="A853" t="s">
        <v>339</v>
      </c>
      <c r="B853" t="s">
        <v>21</v>
      </c>
      <c r="C853" t="s">
        <v>22</v>
      </c>
      <c r="D853" s="5">
        <v>24150</v>
      </c>
      <c r="E853" s="5">
        <v>0</v>
      </c>
      <c r="F853" s="5">
        <f t="shared" ref="F853:F854" si="50">SUM(D853:E853)</f>
        <v>24150</v>
      </c>
    </row>
    <row r="854" spans="1:6" ht="12.75" x14ac:dyDescent="0.2">
      <c r="A854" t="s">
        <v>339</v>
      </c>
      <c r="B854" t="s">
        <v>27</v>
      </c>
      <c r="C854" t="s">
        <v>28</v>
      </c>
      <c r="D854" s="5">
        <v>8160</v>
      </c>
      <c r="E854" s="5">
        <v>0</v>
      </c>
      <c r="F854" s="5">
        <f t="shared" si="50"/>
        <v>8160</v>
      </c>
    </row>
    <row r="855" spans="1:6" ht="12.75" x14ac:dyDescent="0.2">
      <c r="A855" s="7" t="s">
        <v>339</v>
      </c>
      <c r="B855" s="7" t="s">
        <v>29</v>
      </c>
      <c r="C855" s="7" t="s">
        <v>30</v>
      </c>
      <c r="D855" s="10">
        <v>8680</v>
      </c>
      <c r="E855" s="10">
        <f>SUM(E856:E868)-E862</f>
        <v>622</v>
      </c>
      <c r="F855" s="10">
        <f>SUBTOTAL(9,F856:F868)-F857</f>
        <v>9302</v>
      </c>
    </row>
    <row r="856" spans="1:6" ht="12.75" x14ac:dyDescent="0.2">
      <c r="A856" t="s">
        <v>339</v>
      </c>
      <c r="B856" t="s">
        <v>31</v>
      </c>
      <c r="C856" t="s">
        <v>32</v>
      </c>
      <c r="D856" s="5">
        <v>800</v>
      </c>
      <c r="E856" s="5">
        <v>0</v>
      </c>
      <c r="F856" s="5">
        <f>SUM(D856:E856)</f>
        <v>800</v>
      </c>
    </row>
    <row r="857" spans="1:6" ht="12.75" x14ac:dyDescent="0.2">
      <c r="A857" s="14" t="s">
        <v>339</v>
      </c>
      <c r="B857" s="14" t="s">
        <v>39</v>
      </c>
      <c r="C857" s="14" t="s">
        <v>40</v>
      </c>
      <c r="D857" s="15">
        <v>6080</v>
      </c>
      <c r="E857" s="15">
        <f>SUM(E858:E864)</f>
        <v>622</v>
      </c>
      <c r="F857" s="15">
        <f>SUM(F858:F864)</f>
        <v>6702</v>
      </c>
    </row>
    <row r="858" spans="1:6" ht="12.75" x14ac:dyDescent="0.2">
      <c r="A858" s="28" t="s">
        <v>339</v>
      </c>
      <c r="B858" s="28" t="s">
        <v>41</v>
      </c>
      <c r="C858" s="28" t="s">
        <v>42</v>
      </c>
      <c r="D858" s="29">
        <v>1500</v>
      </c>
      <c r="E858" s="29">
        <v>0</v>
      </c>
      <c r="F858" s="29">
        <f t="shared" ref="F858:F861" si="51">SUM(D858:E858)</f>
        <v>1500</v>
      </c>
    </row>
    <row r="859" spans="1:6" ht="12.75" x14ac:dyDescent="0.2">
      <c r="A859" s="28" t="s">
        <v>339</v>
      </c>
      <c r="B859" s="28" t="s">
        <v>43</v>
      </c>
      <c r="C859" s="28" t="s">
        <v>44</v>
      </c>
      <c r="D859" s="29">
        <v>1400</v>
      </c>
      <c r="E859" s="29">
        <v>0</v>
      </c>
      <c r="F859" s="29">
        <f t="shared" si="51"/>
        <v>1400</v>
      </c>
    </row>
    <row r="860" spans="1:6" ht="12.75" x14ac:dyDescent="0.2">
      <c r="A860" s="28" t="s">
        <v>339</v>
      </c>
      <c r="B860" s="28" t="s">
        <v>45</v>
      </c>
      <c r="C860" s="28" t="s">
        <v>46</v>
      </c>
      <c r="D860" s="29">
        <v>180</v>
      </c>
      <c r="E860" s="29">
        <v>0</v>
      </c>
      <c r="F860" s="29">
        <f t="shared" si="51"/>
        <v>180</v>
      </c>
    </row>
    <row r="861" spans="1:6" ht="12.75" x14ac:dyDescent="0.2">
      <c r="A861" s="28" t="s">
        <v>339</v>
      </c>
      <c r="B861" s="28" t="s">
        <v>47</v>
      </c>
      <c r="C861" s="28" t="s">
        <v>48</v>
      </c>
      <c r="D861" s="29">
        <v>900</v>
      </c>
      <c r="E861" s="29">
        <v>0</v>
      </c>
      <c r="F861" s="29">
        <f t="shared" si="51"/>
        <v>900</v>
      </c>
    </row>
    <row r="862" spans="1:6" ht="12.75" x14ac:dyDescent="0.2">
      <c r="A862" s="28" t="s">
        <v>339</v>
      </c>
      <c r="B862" s="28" t="s">
        <v>49</v>
      </c>
      <c r="C862" s="28" t="s">
        <v>50</v>
      </c>
      <c r="D862" s="29">
        <v>1200</v>
      </c>
      <c r="E862" s="29">
        <v>622</v>
      </c>
      <c r="F862" s="29">
        <f>SUM(D862:E862)</f>
        <v>1822</v>
      </c>
    </row>
    <row r="863" spans="1:6" ht="12.75" x14ac:dyDescent="0.2">
      <c r="A863" s="28" t="s">
        <v>339</v>
      </c>
      <c r="B863" s="28" t="s">
        <v>51</v>
      </c>
      <c r="C863" s="28" t="s">
        <v>52</v>
      </c>
      <c r="D863" s="29">
        <v>800</v>
      </c>
      <c r="E863" s="29">
        <v>0</v>
      </c>
      <c r="F863" s="29">
        <f t="shared" ref="F863:F868" si="52">SUM(D863:E863)</f>
        <v>800</v>
      </c>
    </row>
    <row r="864" spans="1:6" ht="12.75" x14ac:dyDescent="0.2">
      <c r="A864" s="28" t="s">
        <v>339</v>
      </c>
      <c r="B864" s="28" t="s">
        <v>53</v>
      </c>
      <c r="C864" s="28" t="s">
        <v>54</v>
      </c>
      <c r="D864" s="29">
        <v>100</v>
      </c>
      <c r="E864" s="29">
        <v>0</v>
      </c>
      <c r="F864" s="29">
        <f t="shared" si="52"/>
        <v>100</v>
      </c>
    </row>
    <row r="865" spans="1:7" ht="12.75" x14ac:dyDescent="0.2">
      <c r="A865" t="s">
        <v>339</v>
      </c>
      <c r="B865" t="s">
        <v>59</v>
      </c>
      <c r="C865" t="s">
        <v>60</v>
      </c>
      <c r="D865" s="5">
        <v>300</v>
      </c>
      <c r="E865" s="5">
        <v>0</v>
      </c>
      <c r="F865" s="5">
        <f t="shared" si="52"/>
        <v>300</v>
      </c>
    </row>
    <row r="866" spans="1:7" ht="12.75" x14ac:dyDescent="0.2">
      <c r="A866" t="s">
        <v>339</v>
      </c>
      <c r="B866" t="s">
        <v>61</v>
      </c>
      <c r="C866" t="s">
        <v>62</v>
      </c>
      <c r="D866" s="5">
        <v>400</v>
      </c>
      <c r="E866" s="5">
        <v>0</v>
      </c>
      <c r="F866" s="5">
        <f t="shared" si="52"/>
        <v>400</v>
      </c>
    </row>
    <row r="867" spans="1:7" ht="12.75" x14ac:dyDescent="0.2">
      <c r="A867" t="s">
        <v>339</v>
      </c>
      <c r="B867" t="s">
        <v>183</v>
      </c>
      <c r="C867" t="s">
        <v>184</v>
      </c>
      <c r="D867" s="5">
        <v>1000</v>
      </c>
      <c r="E867" s="5">
        <v>0</v>
      </c>
      <c r="F867" s="5">
        <f t="shared" si="52"/>
        <v>1000</v>
      </c>
    </row>
    <row r="868" spans="1:7" ht="12.75" x14ac:dyDescent="0.2">
      <c r="A868" t="s">
        <v>339</v>
      </c>
      <c r="B868" t="s">
        <v>195</v>
      </c>
      <c r="C868" t="s">
        <v>196</v>
      </c>
      <c r="D868" s="5">
        <v>100</v>
      </c>
      <c r="E868" s="5">
        <v>0</v>
      </c>
      <c r="F868" s="5">
        <f t="shared" si="52"/>
        <v>100</v>
      </c>
    </row>
    <row r="869" spans="1:7" ht="12.75" x14ac:dyDescent="0.2">
      <c r="A869" s="2" t="s">
        <v>341</v>
      </c>
      <c r="B869" s="2"/>
      <c r="C869" s="2" t="s">
        <v>342</v>
      </c>
      <c r="D869" s="8">
        <v>20500</v>
      </c>
      <c r="E869" s="8">
        <v>0</v>
      </c>
      <c r="F869" s="8">
        <v>20500</v>
      </c>
    </row>
    <row r="870" spans="1:7" ht="12.75" x14ac:dyDescent="0.2">
      <c r="A870" s="6" t="s">
        <v>341</v>
      </c>
      <c r="B870" s="6" t="s">
        <v>3</v>
      </c>
      <c r="C870" s="6" t="s">
        <v>4</v>
      </c>
      <c r="D870" s="9">
        <v>17500</v>
      </c>
      <c r="E870" s="9">
        <v>0</v>
      </c>
      <c r="F870" s="9">
        <v>17500</v>
      </c>
    </row>
    <row r="871" spans="1:7" ht="12.75" x14ac:dyDescent="0.2">
      <c r="A871" s="7" t="s">
        <v>341</v>
      </c>
      <c r="B871" s="7" t="s">
        <v>317</v>
      </c>
      <c r="C871" s="7" t="s">
        <v>318</v>
      </c>
      <c r="D871" s="10">
        <v>12000</v>
      </c>
      <c r="E871" s="10">
        <v>0</v>
      </c>
      <c r="F871" s="10">
        <v>12000</v>
      </c>
    </row>
    <row r="872" spans="1:7" ht="12.75" x14ac:dyDescent="0.2">
      <c r="A872" t="s">
        <v>341</v>
      </c>
      <c r="B872" t="s">
        <v>323</v>
      </c>
      <c r="C872" t="s">
        <v>324</v>
      </c>
      <c r="D872" s="5">
        <v>12000</v>
      </c>
      <c r="E872" s="5">
        <v>0</v>
      </c>
      <c r="F872" s="5">
        <v>12000</v>
      </c>
    </row>
    <row r="873" spans="1:7" ht="12.75" x14ac:dyDescent="0.2">
      <c r="A873" s="7" t="s">
        <v>341</v>
      </c>
      <c r="B873" s="7" t="s">
        <v>5</v>
      </c>
      <c r="C873" s="7" t="s">
        <v>6</v>
      </c>
      <c r="D873" s="10">
        <v>5500</v>
      </c>
      <c r="E873" s="10">
        <v>0</v>
      </c>
      <c r="F873" s="10">
        <v>5500</v>
      </c>
    </row>
    <row r="874" spans="1:7" ht="12.75" x14ac:dyDescent="0.2">
      <c r="A874" t="s">
        <v>341</v>
      </c>
      <c r="B874" t="s">
        <v>7</v>
      </c>
      <c r="C874" t="s">
        <v>8</v>
      </c>
      <c r="D874" s="5">
        <v>5500</v>
      </c>
      <c r="E874" s="5">
        <v>0</v>
      </c>
      <c r="F874" s="5">
        <v>5500</v>
      </c>
    </row>
    <row r="875" spans="1:7" ht="12.75" x14ac:dyDescent="0.2">
      <c r="A875" s="6" t="s">
        <v>341</v>
      </c>
      <c r="B875" s="6" t="s">
        <v>13</v>
      </c>
      <c r="C875" s="6" t="s">
        <v>14</v>
      </c>
      <c r="D875" s="9">
        <v>3000</v>
      </c>
      <c r="E875" s="9">
        <v>0</v>
      </c>
      <c r="F875" s="9">
        <v>3000</v>
      </c>
    </row>
    <row r="876" spans="1:7" ht="12.75" x14ac:dyDescent="0.2">
      <c r="A876" s="7" t="s">
        <v>341</v>
      </c>
      <c r="B876" s="7" t="s">
        <v>29</v>
      </c>
      <c r="C876" s="7" t="s">
        <v>30</v>
      </c>
      <c r="D876" s="10">
        <v>3000</v>
      </c>
      <c r="E876" s="10">
        <v>0</v>
      </c>
      <c r="F876" s="10">
        <v>3000</v>
      </c>
    </row>
    <row r="877" spans="1:7" ht="12.75" x14ac:dyDescent="0.2">
      <c r="A877" t="s">
        <v>341</v>
      </c>
      <c r="B877" t="s">
        <v>333</v>
      </c>
      <c r="C877" t="s">
        <v>334</v>
      </c>
      <c r="D877" s="5">
        <v>3000</v>
      </c>
      <c r="E877" s="5">
        <v>0</v>
      </c>
      <c r="F877" s="5">
        <v>3000</v>
      </c>
    </row>
    <row r="878" spans="1:7" ht="12.75" x14ac:dyDescent="0.2">
      <c r="A878" s="2" t="s">
        <v>343</v>
      </c>
      <c r="B878" s="2"/>
      <c r="C878" s="2" t="s">
        <v>344</v>
      </c>
      <c r="D878" s="8">
        <v>26205</v>
      </c>
      <c r="E878" s="8">
        <v>-908</v>
      </c>
      <c r="F878" s="8">
        <v>25297</v>
      </c>
    </row>
    <row r="879" spans="1:7" ht="12.75" x14ac:dyDescent="0.2">
      <c r="A879" s="6" t="s">
        <v>343</v>
      </c>
      <c r="B879" s="6" t="s">
        <v>3</v>
      </c>
      <c r="C879" s="6" t="s">
        <v>4</v>
      </c>
      <c r="D879" s="9">
        <v>22205</v>
      </c>
      <c r="E879" s="9">
        <v>-908</v>
      </c>
      <c r="F879" s="9">
        <v>21297</v>
      </c>
    </row>
    <row r="880" spans="1:7" ht="22.5" x14ac:dyDescent="0.2">
      <c r="A880" s="7" t="s">
        <v>343</v>
      </c>
      <c r="B880" s="7" t="s">
        <v>317</v>
      </c>
      <c r="C880" s="7" t="s">
        <v>318</v>
      </c>
      <c r="D880" s="10">
        <v>22205</v>
      </c>
      <c r="E880" s="10">
        <v>-908</v>
      </c>
      <c r="F880" s="10">
        <v>21297</v>
      </c>
      <c r="G880" s="36" t="s">
        <v>662</v>
      </c>
    </row>
    <row r="881" spans="1:6" ht="12.75" x14ac:dyDescent="0.2">
      <c r="A881" t="s">
        <v>343</v>
      </c>
      <c r="B881" t="s">
        <v>323</v>
      </c>
      <c r="C881" t="s">
        <v>324</v>
      </c>
      <c r="D881" s="5">
        <v>10000</v>
      </c>
      <c r="E881" s="5">
        <v>-6000</v>
      </c>
      <c r="F881" s="5">
        <v>4000</v>
      </c>
    </row>
    <row r="882" spans="1:6" ht="12.75" x14ac:dyDescent="0.2">
      <c r="A882" t="s">
        <v>343</v>
      </c>
      <c r="B882" t="s">
        <v>329</v>
      </c>
      <c r="C882" t="s">
        <v>330</v>
      </c>
      <c r="D882" s="5">
        <v>12205</v>
      </c>
      <c r="E882" s="5">
        <v>-205</v>
      </c>
      <c r="F882" s="5">
        <v>12000</v>
      </c>
    </row>
    <row r="883" spans="1:6" ht="12.75" x14ac:dyDescent="0.2">
      <c r="A883" t="s">
        <v>343</v>
      </c>
      <c r="B883" t="s">
        <v>331</v>
      </c>
      <c r="C883" t="s">
        <v>332</v>
      </c>
      <c r="D883" s="5">
        <v>0</v>
      </c>
      <c r="E883" s="5">
        <v>5297</v>
      </c>
      <c r="F883" s="5">
        <v>5297</v>
      </c>
    </row>
    <row r="884" spans="1:6" ht="12.75" x14ac:dyDescent="0.2">
      <c r="A884" s="6" t="s">
        <v>343</v>
      </c>
      <c r="B884" s="6" t="s">
        <v>13</v>
      </c>
      <c r="C884" s="6" t="s">
        <v>14</v>
      </c>
      <c r="D884" s="9">
        <v>4000</v>
      </c>
      <c r="E884" s="9">
        <v>0</v>
      </c>
      <c r="F884" s="9">
        <v>4000</v>
      </c>
    </row>
    <row r="885" spans="1:6" ht="12.75" x14ac:dyDescent="0.2">
      <c r="A885" s="7" t="s">
        <v>343</v>
      </c>
      <c r="B885" s="7" t="s">
        <v>29</v>
      </c>
      <c r="C885" s="7" t="s">
        <v>30</v>
      </c>
      <c r="D885" s="10">
        <v>4000</v>
      </c>
      <c r="E885" s="10">
        <v>0</v>
      </c>
      <c r="F885" s="10">
        <v>4000</v>
      </c>
    </row>
    <row r="886" spans="1:6" ht="12.75" x14ac:dyDescent="0.2">
      <c r="A886" t="s">
        <v>343</v>
      </c>
      <c r="B886" t="s">
        <v>333</v>
      </c>
      <c r="C886" t="s">
        <v>334</v>
      </c>
      <c r="D886" s="5">
        <v>4000</v>
      </c>
      <c r="E886" s="5">
        <v>0</v>
      </c>
      <c r="F886" s="5">
        <v>4000</v>
      </c>
    </row>
    <row r="887" spans="1:6" ht="12.75" x14ac:dyDescent="0.2">
      <c r="A887" s="2" t="s">
        <v>345</v>
      </c>
      <c r="B887" s="2"/>
      <c r="C887" s="2" t="s">
        <v>346</v>
      </c>
      <c r="D887" s="8">
        <v>24000</v>
      </c>
      <c r="E887" s="8">
        <v>0</v>
      </c>
      <c r="F887" s="8">
        <v>24000</v>
      </c>
    </row>
    <row r="888" spans="1:6" ht="12.75" x14ac:dyDescent="0.2">
      <c r="A888" s="6" t="s">
        <v>345</v>
      </c>
      <c r="B888" s="6" t="s">
        <v>3</v>
      </c>
      <c r="C888" s="6" t="s">
        <v>4</v>
      </c>
      <c r="D888" s="9">
        <v>24000</v>
      </c>
      <c r="E888" s="9">
        <v>0</v>
      </c>
      <c r="F888" s="9">
        <v>24000</v>
      </c>
    </row>
    <row r="889" spans="1:6" ht="12.75" x14ac:dyDescent="0.2">
      <c r="A889" s="7" t="s">
        <v>345</v>
      </c>
      <c r="B889" s="7" t="s">
        <v>317</v>
      </c>
      <c r="C889" s="7" t="s">
        <v>318</v>
      </c>
      <c r="D889" s="10">
        <v>24000</v>
      </c>
      <c r="E889" s="10">
        <v>0</v>
      </c>
      <c r="F889" s="10">
        <v>24000</v>
      </c>
    </row>
    <row r="890" spans="1:6" ht="12.75" x14ac:dyDescent="0.2">
      <c r="A890" t="s">
        <v>345</v>
      </c>
      <c r="B890" t="s">
        <v>323</v>
      </c>
      <c r="C890" t="s">
        <v>324</v>
      </c>
      <c r="D890" s="5">
        <v>20000</v>
      </c>
      <c r="E890" s="5">
        <v>0</v>
      </c>
      <c r="F890" s="5">
        <v>20000</v>
      </c>
    </row>
    <row r="891" spans="1:6" ht="12.75" x14ac:dyDescent="0.2">
      <c r="A891" t="s">
        <v>345</v>
      </c>
      <c r="B891" t="s">
        <v>329</v>
      </c>
      <c r="C891" t="s">
        <v>330</v>
      </c>
      <c r="D891" s="5">
        <v>4000</v>
      </c>
      <c r="E891" s="5">
        <v>0</v>
      </c>
      <c r="F891" s="5">
        <v>4000</v>
      </c>
    </row>
    <row r="892" spans="1:6" ht="12.75" x14ac:dyDescent="0.2">
      <c r="A892" s="2" t="s">
        <v>347</v>
      </c>
      <c r="B892" s="2"/>
      <c r="C892" s="2" t="s">
        <v>348</v>
      </c>
      <c r="D892" s="8">
        <v>200200</v>
      </c>
      <c r="E892" s="8">
        <v>0</v>
      </c>
      <c r="F892" s="8">
        <v>200200</v>
      </c>
    </row>
    <row r="893" spans="1:6" ht="12.75" x14ac:dyDescent="0.2">
      <c r="A893" s="6" t="s">
        <v>347</v>
      </c>
      <c r="B893" s="6" t="s">
        <v>13</v>
      </c>
      <c r="C893" s="6" t="s">
        <v>14</v>
      </c>
      <c r="D893" s="9">
        <v>200000</v>
      </c>
      <c r="E893" s="9">
        <v>0</v>
      </c>
      <c r="F893" s="9">
        <v>200000</v>
      </c>
    </row>
    <row r="894" spans="1:6" ht="12.75" x14ac:dyDescent="0.2">
      <c r="A894" s="7" t="s">
        <v>347</v>
      </c>
      <c r="B894" s="7" t="s">
        <v>29</v>
      </c>
      <c r="C894" s="7" t="s">
        <v>30</v>
      </c>
      <c r="D894" s="10">
        <v>200000</v>
      </c>
      <c r="E894" s="10">
        <v>0</v>
      </c>
      <c r="F894" s="10">
        <v>200000</v>
      </c>
    </row>
    <row r="895" spans="1:6" ht="12.75" x14ac:dyDescent="0.2">
      <c r="A895" t="s">
        <v>347</v>
      </c>
      <c r="B895" t="s">
        <v>333</v>
      </c>
      <c r="C895" t="s">
        <v>334</v>
      </c>
      <c r="D895" s="5">
        <v>200000</v>
      </c>
      <c r="E895" s="5">
        <v>0</v>
      </c>
      <c r="F895" s="5">
        <v>200000</v>
      </c>
    </row>
    <row r="896" spans="1:6" ht="12.75" x14ac:dyDescent="0.2">
      <c r="A896" s="6" t="s">
        <v>347</v>
      </c>
      <c r="B896" s="6" t="s">
        <v>71</v>
      </c>
      <c r="C896" s="6" t="s">
        <v>72</v>
      </c>
      <c r="D896" s="9">
        <v>200</v>
      </c>
      <c r="E896" s="9">
        <v>0</v>
      </c>
      <c r="F896" s="9">
        <v>200</v>
      </c>
    </row>
    <row r="897" spans="1:7" ht="12.75" x14ac:dyDescent="0.2">
      <c r="A897" s="7" t="s">
        <v>347</v>
      </c>
      <c r="B897" s="7" t="s">
        <v>73</v>
      </c>
      <c r="C897" s="7" t="s">
        <v>74</v>
      </c>
      <c r="D897" s="10">
        <v>200</v>
      </c>
      <c r="E897" s="10">
        <v>0</v>
      </c>
      <c r="F897" s="10">
        <v>200</v>
      </c>
    </row>
    <row r="898" spans="1:7" ht="12.75" x14ac:dyDescent="0.2">
      <c r="A898" t="s">
        <v>347</v>
      </c>
      <c r="B898" t="s">
        <v>75</v>
      </c>
      <c r="C898" t="s">
        <v>76</v>
      </c>
      <c r="D898" s="5">
        <v>200</v>
      </c>
      <c r="E898" s="5">
        <v>0</v>
      </c>
      <c r="F898" s="5">
        <v>200</v>
      </c>
    </row>
    <row r="899" spans="1:7" ht="12.75" x14ac:dyDescent="0.2">
      <c r="A899" t="s">
        <v>347</v>
      </c>
      <c r="B899" t="s">
        <v>337</v>
      </c>
      <c r="C899" t="s">
        <v>338</v>
      </c>
      <c r="D899" s="5">
        <v>200</v>
      </c>
      <c r="E899" s="5">
        <v>0</v>
      </c>
      <c r="F899" s="5">
        <v>200</v>
      </c>
    </row>
    <row r="900" spans="1:7" ht="12.75" x14ac:dyDescent="0.2">
      <c r="A900" s="2" t="s">
        <v>349</v>
      </c>
      <c r="B900" s="2"/>
      <c r="C900" s="2" t="s">
        <v>350</v>
      </c>
      <c r="D900" s="8">
        <v>33138</v>
      </c>
      <c r="E900" s="8">
        <f>+E901</f>
        <v>2305</v>
      </c>
      <c r="F900" s="8">
        <f>+F901</f>
        <v>35443</v>
      </c>
    </row>
    <row r="901" spans="1:7" ht="12.75" x14ac:dyDescent="0.2">
      <c r="A901" s="6" t="s">
        <v>349</v>
      </c>
      <c r="B901" s="6" t="s">
        <v>13</v>
      </c>
      <c r="C901" s="6" t="s">
        <v>14</v>
      </c>
      <c r="D901" s="9">
        <v>33138</v>
      </c>
      <c r="E901" s="9">
        <f>+E902+E906</f>
        <v>2305</v>
      </c>
      <c r="F901" s="9">
        <f>+F902+F906</f>
        <v>35443</v>
      </c>
    </row>
    <row r="902" spans="1:7" ht="12.75" x14ac:dyDescent="0.2">
      <c r="A902" s="7" t="s">
        <v>349</v>
      </c>
      <c r="B902" s="7" t="s">
        <v>15</v>
      </c>
      <c r="C902" s="7" t="s">
        <v>16</v>
      </c>
      <c r="D902" s="10">
        <v>31108</v>
      </c>
      <c r="E902" s="10">
        <f>SUM(E903:E905)</f>
        <v>2305</v>
      </c>
      <c r="F902" s="10">
        <f>SUM(F903:F905)</f>
        <v>33413</v>
      </c>
    </row>
    <row r="903" spans="1:7" ht="12.75" x14ac:dyDescent="0.2">
      <c r="A903" t="s">
        <v>349</v>
      </c>
      <c r="B903" t="s">
        <v>21</v>
      </c>
      <c r="C903" t="s">
        <v>22</v>
      </c>
      <c r="D903" s="5">
        <v>20950</v>
      </c>
      <c r="E903" s="5">
        <v>805</v>
      </c>
      <c r="F903" s="5">
        <f>SUM(D903:E903)</f>
        <v>21755</v>
      </c>
      <c r="G903" s="36" t="s">
        <v>664</v>
      </c>
    </row>
    <row r="904" spans="1:7" ht="12.75" x14ac:dyDescent="0.2">
      <c r="A904" t="s">
        <v>349</v>
      </c>
      <c r="B904" t="s">
        <v>23</v>
      </c>
      <c r="C904" t="s">
        <v>24</v>
      </c>
      <c r="D904" s="5">
        <v>2300</v>
      </c>
      <c r="E904" s="5">
        <f>400+500</f>
        <v>900</v>
      </c>
      <c r="F904" s="5">
        <f t="shared" ref="F904:F905" si="53">SUM(D904:E904)</f>
        <v>3200</v>
      </c>
      <c r="G904" s="36" t="s">
        <v>663</v>
      </c>
    </row>
    <row r="905" spans="1:7" ht="12.75" x14ac:dyDescent="0.2">
      <c r="A905" t="s">
        <v>349</v>
      </c>
      <c r="B905" t="s">
        <v>27</v>
      </c>
      <c r="C905" t="s">
        <v>28</v>
      </c>
      <c r="D905" s="5">
        <v>7858</v>
      </c>
      <c r="E905" s="5">
        <f>431+169</f>
        <v>600</v>
      </c>
      <c r="F905" s="5">
        <f t="shared" si="53"/>
        <v>8458</v>
      </c>
    </row>
    <row r="906" spans="1:7" ht="12.75" x14ac:dyDescent="0.2">
      <c r="A906" s="7" t="s">
        <v>349</v>
      </c>
      <c r="B906" s="7" t="s">
        <v>29</v>
      </c>
      <c r="C906" s="7" t="s">
        <v>30</v>
      </c>
      <c r="D906" s="10">
        <v>2030</v>
      </c>
      <c r="E906" s="10">
        <f>SUM(E907:E912)</f>
        <v>0</v>
      </c>
      <c r="F906" s="10">
        <f>SUM(F907:F912)</f>
        <v>2030</v>
      </c>
    </row>
    <row r="907" spans="1:7" ht="12.75" x14ac:dyDescent="0.2">
      <c r="A907" t="s">
        <v>349</v>
      </c>
      <c r="B907" t="s">
        <v>31</v>
      </c>
      <c r="C907" t="s">
        <v>32</v>
      </c>
      <c r="D907" s="5">
        <v>700</v>
      </c>
      <c r="E907" s="5">
        <v>0</v>
      </c>
      <c r="F907" s="5">
        <f t="shared" ref="F907:F912" si="54">SUM(D907:E907)</f>
        <v>700</v>
      </c>
    </row>
    <row r="908" spans="1:7" ht="12.75" x14ac:dyDescent="0.2">
      <c r="A908" t="s">
        <v>349</v>
      </c>
      <c r="B908" t="s">
        <v>37</v>
      </c>
      <c r="C908" t="s">
        <v>38</v>
      </c>
      <c r="D908" s="5">
        <v>100</v>
      </c>
      <c r="E908" s="5">
        <v>0</v>
      </c>
      <c r="F908" s="5">
        <f t="shared" si="54"/>
        <v>100</v>
      </c>
    </row>
    <row r="909" spans="1:7" ht="12.75" x14ac:dyDescent="0.2">
      <c r="A909" t="s">
        <v>349</v>
      </c>
      <c r="B909" t="s">
        <v>59</v>
      </c>
      <c r="C909" t="s">
        <v>60</v>
      </c>
      <c r="D909" s="5">
        <v>50</v>
      </c>
      <c r="E909" s="5">
        <v>0</v>
      </c>
      <c r="F909" s="5">
        <f t="shared" si="54"/>
        <v>50</v>
      </c>
    </row>
    <row r="910" spans="1:7" ht="12.75" x14ac:dyDescent="0.2">
      <c r="A910" t="s">
        <v>349</v>
      </c>
      <c r="B910" t="s">
        <v>61</v>
      </c>
      <c r="C910" t="s">
        <v>62</v>
      </c>
      <c r="D910" s="5">
        <v>350</v>
      </c>
      <c r="E910" s="5">
        <v>0</v>
      </c>
      <c r="F910" s="5">
        <f t="shared" si="54"/>
        <v>350</v>
      </c>
    </row>
    <row r="911" spans="1:7" ht="12.75" x14ac:dyDescent="0.2">
      <c r="A911" t="s">
        <v>349</v>
      </c>
      <c r="B911" t="s">
        <v>63</v>
      </c>
      <c r="C911" t="s">
        <v>64</v>
      </c>
      <c r="D911" s="5">
        <v>30</v>
      </c>
      <c r="E911" s="5">
        <v>0</v>
      </c>
      <c r="F911" s="5">
        <f t="shared" si="54"/>
        <v>30</v>
      </c>
    </row>
    <row r="912" spans="1:7" ht="12.75" x14ac:dyDescent="0.2">
      <c r="A912" t="s">
        <v>349</v>
      </c>
      <c r="B912" t="s">
        <v>195</v>
      </c>
      <c r="C912" t="s">
        <v>196</v>
      </c>
      <c r="D912" s="5">
        <v>800</v>
      </c>
      <c r="E912" s="5">
        <v>0</v>
      </c>
      <c r="F912" s="5">
        <f t="shared" si="54"/>
        <v>800</v>
      </c>
    </row>
    <row r="913" spans="1:7" ht="12.75" x14ac:dyDescent="0.2">
      <c r="A913" s="2" t="s">
        <v>351</v>
      </c>
      <c r="B913" s="2"/>
      <c r="C913" s="2" t="s">
        <v>352</v>
      </c>
      <c r="D913" s="8">
        <v>106699</v>
      </c>
      <c r="E913" s="8">
        <v>8020</v>
      </c>
      <c r="F913" s="8">
        <v>114719</v>
      </c>
    </row>
    <row r="914" spans="1:7" ht="12.75" x14ac:dyDescent="0.2">
      <c r="A914" s="6" t="s">
        <v>351</v>
      </c>
      <c r="B914" s="6" t="s">
        <v>13</v>
      </c>
      <c r="C914" s="6" t="s">
        <v>14</v>
      </c>
      <c r="D914" s="9">
        <v>106699</v>
      </c>
      <c r="E914" s="9">
        <v>8020</v>
      </c>
      <c r="F914" s="9">
        <v>114719</v>
      </c>
    </row>
    <row r="915" spans="1:7" ht="12.75" x14ac:dyDescent="0.2">
      <c r="A915" s="7" t="s">
        <v>351</v>
      </c>
      <c r="B915" s="7" t="s">
        <v>15</v>
      </c>
      <c r="C915" s="7" t="s">
        <v>16</v>
      </c>
      <c r="D915" s="10">
        <v>87129</v>
      </c>
      <c r="E915" s="10">
        <v>7820</v>
      </c>
      <c r="F915" s="10">
        <v>94949</v>
      </c>
    </row>
    <row r="916" spans="1:7" ht="22.5" x14ac:dyDescent="0.2">
      <c r="A916" t="s">
        <v>351</v>
      </c>
      <c r="B916" t="s">
        <v>21</v>
      </c>
      <c r="C916" t="s">
        <v>22</v>
      </c>
      <c r="D916" s="5">
        <v>65119</v>
      </c>
      <c r="E916" s="5">
        <v>5875</v>
      </c>
      <c r="F916" s="5">
        <v>70994</v>
      </c>
      <c r="G916" s="36" t="s">
        <v>665</v>
      </c>
    </row>
    <row r="917" spans="1:7" ht="12.75" x14ac:dyDescent="0.2">
      <c r="A917" t="s">
        <v>351</v>
      </c>
      <c r="B917" t="s">
        <v>27</v>
      </c>
      <c r="C917" t="s">
        <v>28</v>
      </c>
      <c r="D917" s="5">
        <v>22010</v>
      </c>
      <c r="E917" s="5">
        <v>1945</v>
      </c>
      <c r="F917" s="5">
        <v>23955</v>
      </c>
    </row>
    <row r="918" spans="1:7" ht="12.75" x14ac:dyDescent="0.2">
      <c r="A918" s="7" t="s">
        <v>351</v>
      </c>
      <c r="B918" s="7" t="s">
        <v>29</v>
      </c>
      <c r="C918" s="7" t="s">
        <v>30</v>
      </c>
      <c r="D918" s="10">
        <v>19570</v>
      </c>
      <c r="E918" s="10">
        <v>200</v>
      </c>
      <c r="F918" s="10">
        <v>19770</v>
      </c>
    </row>
    <row r="919" spans="1:7" ht="12.75" x14ac:dyDescent="0.2">
      <c r="A919" t="s">
        <v>351</v>
      </c>
      <c r="B919" t="s">
        <v>31</v>
      </c>
      <c r="C919" t="s">
        <v>32</v>
      </c>
      <c r="D919" s="5">
        <v>900</v>
      </c>
      <c r="E919" s="5">
        <v>0</v>
      </c>
      <c r="F919" s="5">
        <v>900</v>
      </c>
    </row>
    <row r="920" spans="1:7" ht="12.75" x14ac:dyDescent="0.2">
      <c r="A920" t="s">
        <v>351</v>
      </c>
      <c r="B920" t="s">
        <v>35</v>
      </c>
      <c r="C920" t="s">
        <v>36</v>
      </c>
      <c r="D920" s="5">
        <v>2200</v>
      </c>
      <c r="E920" s="5">
        <v>0</v>
      </c>
      <c r="F920" s="5">
        <v>2200</v>
      </c>
    </row>
    <row r="921" spans="1:7" ht="12.75" x14ac:dyDescent="0.2">
      <c r="A921" t="s">
        <v>351</v>
      </c>
      <c r="B921" t="s">
        <v>57</v>
      </c>
      <c r="C921" t="s">
        <v>58</v>
      </c>
      <c r="D921" s="5">
        <v>10000</v>
      </c>
      <c r="E921" s="5">
        <v>0</v>
      </c>
      <c r="F921" s="5">
        <v>10000</v>
      </c>
    </row>
    <row r="922" spans="1:7" ht="12.75" x14ac:dyDescent="0.2">
      <c r="A922" t="s">
        <v>351</v>
      </c>
      <c r="B922" t="s">
        <v>61</v>
      </c>
      <c r="C922" t="s">
        <v>62</v>
      </c>
      <c r="D922" s="5">
        <v>370</v>
      </c>
      <c r="E922" s="5">
        <v>0</v>
      </c>
      <c r="F922" s="5">
        <v>370</v>
      </c>
    </row>
    <row r="923" spans="1:7" ht="12.75" x14ac:dyDescent="0.2">
      <c r="A923" t="s">
        <v>351</v>
      </c>
      <c r="B923" t="s">
        <v>63</v>
      </c>
      <c r="C923" t="s">
        <v>64</v>
      </c>
      <c r="D923" s="5">
        <v>100</v>
      </c>
      <c r="E923" s="5">
        <v>0</v>
      </c>
      <c r="F923" s="5">
        <v>100</v>
      </c>
    </row>
    <row r="924" spans="1:7" ht="12.75" x14ac:dyDescent="0.2">
      <c r="A924" t="s">
        <v>351</v>
      </c>
      <c r="B924" t="s">
        <v>65</v>
      </c>
      <c r="C924" t="s">
        <v>66</v>
      </c>
      <c r="D924" s="5">
        <v>0</v>
      </c>
      <c r="E924" s="5">
        <v>200</v>
      </c>
      <c r="F924" s="5">
        <v>200</v>
      </c>
      <c r="G924" s="36" t="s">
        <v>666</v>
      </c>
    </row>
    <row r="925" spans="1:7" ht="12.75" x14ac:dyDescent="0.2">
      <c r="A925" t="s">
        <v>351</v>
      </c>
      <c r="B925" t="s">
        <v>333</v>
      </c>
      <c r="C925" t="s">
        <v>334</v>
      </c>
      <c r="D925" s="5">
        <v>4500</v>
      </c>
      <c r="E925" s="5">
        <v>0</v>
      </c>
      <c r="F925" s="5">
        <v>4500</v>
      </c>
    </row>
    <row r="926" spans="1:7" ht="12.75" x14ac:dyDescent="0.2">
      <c r="A926" t="s">
        <v>351</v>
      </c>
      <c r="B926" t="s">
        <v>69</v>
      </c>
      <c r="C926" t="s">
        <v>70</v>
      </c>
      <c r="D926" s="5">
        <v>1500</v>
      </c>
      <c r="E926" s="5">
        <v>0</v>
      </c>
      <c r="F926" s="5">
        <v>1500</v>
      </c>
    </row>
    <row r="927" spans="1:7" ht="12.75" x14ac:dyDescent="0.2">
      <c r="A927" s="2" t="s">
        <v>353</v>
      </c>
      <c r="B927" s="2"/>
      <c r="C927" s="2" t="s">
        <v>354</v>
      </c>
      <c r="D927" s="8">
        <v>12500</v>
      </c>
      <c r="E927" s="8">
        <v>0</v>
      </c>
      <c r="F927" s="8">
        <v>12500</v>
      </c>
    </row>
    <row r="928" spans="1:7" ht="12.75" x14ac:dyDescent="0.2">
      <c r="A928" s="6" t="s">
        <v>353</v>
      </c>
      <c r="B928" s="6" t="s">
        <v>3</v>
      </c>
      <c r="C928" s="6" t="s">
        <v>4</v>
      </c>
      <c r="D928" s="9">
        <v>12500</v>
      </c>
      <c r="E928" s="9">
        <v>0</v>
      </c>
      <c r="F928" s="9">
        <v>12500</v>
      </c>
    </row>
    <row r="929" spans="1:6" ht="12.75" x14ac:dyDescent="0.2">
      <c r="A929" s="7" t="s">
        <v>353</v>
      </c>
      <c r="B929" s="7" t="s">
        <v>5</v>
      </c>
      <c r="C929" s="7" t="s">
        <v>6</v>
      </c>
      <c r="D929" s="10">
        <v>12500</v>
      </c>
      <c r="E929" s="10">
        <v>0</v>
      </c>
      <c r="F929" s="10">
        <v>12500</v>
      </c>
    </row>
    <row r="930" spans="1:6" ht="12.75" x14ac:dyDescent="0.2">
      <c r="A930" t="s">
        <v>353</v>
      </c>
      <c r="B930" t="s">
        <v>7</v>
      </c>
      <c r="C930" t="s">
        <v>8</v>
      </c>
      <c r="D930" s="5">
        <v>12500</v>
      </c>
      <c r="E930" s="5">
        <v>0</v>
      </c>
      <c r="F930" s="5">
        <v>12500</v>
      </c>
    </row>
    <row r="931" spans="1:6" ht="12.75" x14ac:dyDescent="0.2">
      <c r="A931" t="s">
        <v>353</v>
      </c>
      <c r="B931" t="s">
        <v>179</v>
      </c>
      <c r="C931" t="s">
        <v>180</v>
      </c>
      <c r="D931" s="5">
        <v>10585</v>
      </c>
      <c r="E931" s="5">
        <v>0</v>
      </c>
      <c r="F931" s="5">
        <v>10585</v>
      </c>
    </row>
    <row r="932" spans="1:6" ht="12.75" x14ac:dyDescent="0.2">
      <c r="A932" s="2" t="s">
        <v>355</v>
      </c>
      <c r="B932" s="2"/>
      <c r="C932" s="2" t="s">
        <v>356</v>
      </c>
      <c r="D932" s="8">
        <v>43775</v>
      </c>
      <c r="E932" s="8">
        <v>0</v>
      </c>
      <c r="F932" s="8">
        <v>43775</v>
      </c>
    </row>
    <row r="933" spans="1:6" ht="12.75" x14ac:dyDescent="0.2">
      <c r="A933" s="6" t="s">
        <v>355</v>
      </c>
      <c r="B933" s="6" t="s">
        <v>13</v>
      </c>
      <c r="C933" s="6" t="s">
        <v>14</v>
      </c>
      <c r="D933" s="9">
        <v>43775</v>
      </c>
      <c r="E933" s="9">
        <v>0</v>
      </c>
      <c r="F933" s="9">
        <v>43775</v>
      </c>
    </row>
    <row r="934" spans="1:6" ht="12.75" x14ac:dyDescent="0.2">
      <c r="A934" s="7" t="s">
        <v>355</v>
      </c>
      <c r="B934" s="7" t="s">
        <v>15</v>
      </c>
      <c r="C934" s="7" t="s">
        <v>16</v>
      </c>
      <c r="D934" s="10">
        <v>42045</v>
      </c>
      <c r="E934" s="10">
        <v>0</v>
      </c>
      <c r="F934" s="10">
        <v>42045</v>
      </c>
    </row>
    <row r="935" spans="1:6" ht="12.75" x14ac:dyDescent="0.2">
      <c r="A935" t="s">
        <v>355</v>
      </c>
      <c r="B935" t="s">
        <v>21</v>
      </c>
      <c r="C935" t="s">
        <v>22</v>
      </c>
      <c r="D935" s="5">
        <v>31424</v>
      </c>
      <c r="E935" s="5">
        <v>0</v>
      </c>
      <c r="F935" s="5">
        <v>31424</v>
      </c>
    </row>
    <row r="936" spans="1:6" ht="12.75" x14ac:dyDescent="0.2">
      <c r="A936" t="s">
        <v>355</v>
      </c>
      <c r="B936" t="s">
        <v>27</v>
      </c>
      <c r="C936" t="s">
        <v>28</v>
      </c>
      <c r="D936" s="5">
        <v>10621</v>
      </c>
      <c r="E936" s="5">
        <v>0</v>
      </c>
      <c r="F936" s="5">
        <v>10621</v>
      </c>
    </row>
    <row r="937" spans="1:6" ht="12.75" x14ac:dyDescent="0.2">
      <c r="A937" s="7" t="s">
        <v>355</v>
      </c>
      <c r="B937" s="7" t="s">
        <v>29</v>
      </c>
      <c r="C937" s="7" t="s">
        <v>30</v>
      </c>
      <c r="D937" s="10">
        <v>1730</v>
      </c>
      <c r="E937" s="10">
        <v>0</v>
      </c>
      <c r="F937" s="10">
        <v>1730</v>
      </c>
    </row>
    <row r="938" spans="1:6" ht="12.75" x14ac:dyDescent="0.2">
      <c r="A938" t="s">
        <v>355</v>
      </c>
      <c r="B938" t="s">
        <v>31</v>
      </c>
      <c r="C938" t="s">
        <v>32</v>
      </c>
      <c r="D938" s="5">
        <v>400</v>
      </c>
      <c r="E938" s="5">
        <v>0</v>
      </c>
      <c r="F938" s="5">
        <v>400</v>
      </c>
    </row>
    <row r="939" spans="1:6" ht="12.75" x14ac:dyDescent="0.2">
      <c r="A939" t="s">
        <v>355</v>
      </c>
      <c r="B939" t="s">
        <v>37</v>
      </c>
      <c r="C939" t="s">
        <v>38</v>
      </c>
      <c r="D939" s="5">
        <v>100</v>
      </c>
      <c r="E939" s="5">
        <v>0</v>
      </c>
      <c r="F939" s="5">
        <v>100</v>
      </c>
    </row>
    <row r="940" spans="1:6" ht="12.75" x14ac:dyDescent="0.2">
      <c r="A940" t="s">
        <v>355</v>
      </c>
      <c r="B940" t="s">
        <v>59</v>
      </c>
      <c r="C940" t="s">
        <v>60</v>
      </c>
      <c r="D940" s="5">
        <v>100</v>
      </c>
      <c r="E940" s="5">
        <v>0</v>
      </c>
      <c r="F940" s="5">
        <v>100</v>
      </c>
    </row>
    <row r="941" spans="1:6" ht="12.75" x14ac:dyDescent="0.2">
      <c r="A941" t="s">
        <v>355</v>
      </c>
      <c r="B941" t="s">
        <v>61</v>
      </c>
      <c r="C941" t="s">
        <v>62</v>
      </c>
      <c r="D941" s="5">
        <v>130</v>
      </c>
      <c r="E941" s="5">
        <v>0</v>
      </c>
      <c r="F941" s="5">
        <v>130</v>
      </c>
    </row>
    <row r="942" spans="1:6" ht="12.75" x14ac:dyDescent="0.2">
      <c r="A942" t="s">
        <v>355</v>
      </c>
      <c r="B942" t="s">
        <v>183</v>
      </c>
      <c r="C942" t="s">
        <v>184</v>
      </c>
      <c r="D942" s="5">
        <v>900</v>
      </c>
      <c r="E942" s="5">
        <v>0</v>
      </c>
      <c r="F942" s="5">
        <v>900</v>
      </c>
    </row>
    <row r="943" spans="1:6" ht="12.75" x14ac:dyDescent="0.2">
      <c r="A943" t="s">
        <v>355</v>
      </c>
      <c r="B943" t="s">
        <v>195</v>
      </c>
      <c r="C943" t="s">
        <v>196</v>
      </c>
      <c r="D943" s="5">
        <v>100</v>
      </c>
      <c r="E943" s="5">
        <v>0</v>
      </c>
      <c r="F943" s="5">
        <v>100</v>
      </c>
    </row>
    <row r="944" spans="1:6" ht="12.75" x14ac:dyDescent="0.2">
      <c r="A944" s="2" t="s">
        <v>357</v>
      </c>
      <c r="B944" s="2"/>
      <c r="C944" s="2" t="s">
        <v>358</v>
      </c>
      <c r="D944" s="8">
        <v>53388</v>
      </c>
      <c r="E944" s="8">
        <v>-13496</v>
      </c>
      <c r="F944" s="8">
        <v>39892</v>
      </c>
    </row>
    <row r="945" spans="1:7" ht="22.5" x14ac:dyDescent="0.2">
      <c r="A945" s="6" t="s">
        <v>357</v>
      </c>
      <c r="B945" s="6" t="s">
        <v>3</v>
      </c>
      <c r="C945" s="6" t="s">
        <v>4</v>
      </c>
      <c r="D945" s="9">
        <v>51757</v>
      </c>
      <c r="E945" s="9">
        <v>-12607</v>
      </c>
      <c r="F945" s="9">
        <v>39150</v>
      </c>
      <c r="G945" s="36" t="s">
        <v>667</v>
      </c>
    </row>
    <row r="946" spans="1:7" ht="12.75" x14ac:dyDescent="0.2">
      <c r="A946" s="7" t="s">
        <v>357</v>
      </c>
      <c r="B946" s="7" t="s">
        <v>317</v>
      </c>
      <c r="C946" s="7" t="s">
        <v>318</v>
      </c>
      <c r="D946" s="10">
        <v>51757</v>
      </c>
      <c r="E946" s="10">
        <v>-12607</v>
      </c>
      <c r="F946" s="10">
        <v>39150</v>
      </c>
    </row>
    <row r="947" spans="1:7" ht="12.75" x14ac:dyDescent="0.2">
      <c r="A947" t="s">
        <v>357</v>
      </c>
      <c r="B947" t="s">
        <v>319</v>
      </c>
      <c r="C947" t="s">
        <v>320</v>
      </c>
      <c r="D947" s="5">
        <v>51757</v>
      </c>
      <c r="E947" s="5">
        <v>-12607</v>
      </c>
      <c r="F947" s="5">
        <v>39150</v>
      </c>
    </row>
    <row r="948" spans="1:7" ht="22.5" x14ac:dyDescent="0.2">
      <c r="A948" s="6" t="s">
        <v>357</v>
      </c>
      <c r="B948" s="6" t="s">
        <v>13</v>
      </c>
      <c r="C948" s="6" t="s">
        <v>14</v>
      </c>
      <c r="D948" s="9">
        <v>1631</v>
      </c>
      <c r="E948" s="9">
        <v>-889</v>
      </c>
      <c r="F948" s="9">
        <v>742</v>
      </c>
      <c r="G948" s="36" t="s">
        <v>668</v>
      </c>
    </row>
    <row r="949" spans="1:7" ht="12.75" x14ac:dyDescent="0.2">
      <c r="A949" s="7" t="s">
        <v>357</v>
      </c>
      <c r="B949" s="7" t="s">
        <v>29</v>
      </c>
      <c r="C949" s="7" t="s">
        <v>30</v>
      </c>
      <c r="D949" s="10">
        <v>1631</v>
      </c>
      <c r="E949" s="10">
        <v>-889</v>
      </c>
      <c r="F949" s="10">
        <v>742</v>
      </c>
    </row>
    <row r="950" spans="1:7" ht="12.75" x14ac:dyDescent="0.2">
      <c r="A950" t="s">
        <v>357</v>
      </c>
      <c r="B950" t="s">
        <v>31</v>
      </c>
      <c r="C950" t="s">
        <v>32</v>
      </c>
      <c r="D950" s="5">
        <v>1631</v>
      </c>
      <c r="E950" s="5">
        <v>-889</v>
      </c>
      <c r="F950" s="5">
        <v>742</v>
      </c>
    </row>
    <row r="951" spans="1:7" ht="12.75" x14ac:dyDescent="0.2">
      <c r="A951" s="2" t="s">
        <v>359</v>
      </c>
      <c r="B951" s="2"/>
      <c r="C951" s="2" t="s">
        <v>360</v>
      </c>
      <c r="D951" s="8">
        <v>5200</v>
      </c>
      <c r="E951" s="8">
        <v>0</v>
      </c>
      <c r="F951" s="8">
        <v>5200</v>
      </c>
    </row>
    <row r="952" spans="1:7" ht="12.75" x14ac:dyDescent="0.2">
      <c r="A952" s="6" t="s">
        <v>359</v>
      </c>
      <c r="B952" s="6" t="s">
        <v>13</v>
      </c>
      <c r="C952" s="6" t="s">
        <v>14</v>
      </c>
      <c r="D952" s="9">
        <v>5200</v>
      </c>
      <c r="E952" s="9">
        <v>0</v>
      </c>
      <c r="F952" s="9">
        <v>5200</v>
      </c>
    </row>
    <row r="953" spans="1:7" ht="12.75" x14ac:dyDescent="0.2">
      <c r="A953" s="7" t="s">
        <v>359</v>
      </c>
      <c r="B953" s="7" t="s">
        <v>29</v>
      </c>
      <c r="C953" s="7" t="s">
        <v>30</v>
      </c>
      <c r="D953" s="10">
        <v>5200</v>
      </c>
      <c r="E953" s="10">
        <v>0</v>
      </c>
      <c r="F953" s="10">
        <v>5200</v>
      </c>
    </row>
    <row r="954" spans="1:7" ht="12.75" x14ac:dyDescent="0.2">
      <c r="A954" t="s">
        <v>359</v>
      </c>
      <c r="B954" t="s">
        <v>333</v>
      </c>
      <c r="C954" t="s">
        <v>334</v>
      </c>
      <c r="D954" s="5">
        <v>5200</v>
      </c>
      <c r="E954" s="5">
        <v>0</v>
      </c>
      <c r="F954" s="5">
        <v>5200</v>
      </c>
    </row>
    <row r="955" spans="1:7" ht="12.75" x14ac:dyDescent="0.2">
      <c r="A955" s="2" t="s">
        <v>361</v>
      </c>
      <c r="B955" s="2"/>
      <c r="C955" s="2" t="s">
        <v>362</v>
      </c>
      <c r="D955" s="8">
        <v>4300</v>
      </c>
      <c r="E955" s="8">
        <v>0</v>
      </c>
      <c r="F955" s="8">
        <v>4300</v>
      </c>
    </row>
    <row r="956" spans="1:7" ht="12.75" x14ac:dyDescent="0.2">
      <c r="A956" s="6" t="s">
        <v>361</v>
      </c>
      <c r="B956" s="6" t="s">
        <v>3</v>
      </c>
      <c r="C956" s="6" t="s">
        <v>4</v>
      </c>
      <c r="D956" s="9">
        <v>4300</v>
      </c>
      <c r="E956" s="9">
        <v>0</v>
      </c>
      <c r="F956" s="9">
        <v>4300</v>
      </c>
    </row>
    <row r="957" spans="1:7" ht="12.75" x14ac:dyDescent="0.2">
      <c r="A957" s="7" t="s">
        <v>361</v>
      </c>
      <c r="B957" s="7" t="s">
        <v>317</v>
      </c>
      <c r="C957" s="7" t="s">
        <v>318</v>
      </c>
      <c r="D957" s="10">
        <v>4300</v>
      </c>
      <c r="E957" s="10">
        <v>0</v>
      </c>
      <c r="F957" s="10">
        <v>4300</v>
      </c>
    </row>
    <row r="958" spans="1:7" ht="12.75" x14ac:dyDescent="0.2">
      <c r="A958" t="s">
        <v>361</v>
      </c>
      <c r="B958" t="s">
        <v>319</v>
      </c>
      <c r="C958" t="s">
        <v>320</v>
      </c>
      <c r="D958" s="5">
        <v>4300</v>
      </c>
      <c r="E958" s="5">
        <v>0</v>
      </c>
      <c r="F958" s="5">
        <v>4300</v>
      </c>
    </row>
    <row r="959" spans="1:7" ht="12.75" x14ac:dyDescent="0.2">
      <c r="A959" s="2" t="s">
        <v>363</v>
      </c>
      <c r="B959" s="2"/>
      <c r="C959" s="2" t="s">
        <v>364</v>
      </c>
      <c r="D959" s="8">
        <v>37000</v>
      </c>
      <c r="E959" s="8">
        <v>0</v>
      </c>
      <c r="F959" s="8">
        <v>37000</v>
      </c>
    </row>
    <row r="960" spans="1:7" ht="12.75" x14ac:dyDescent="0.2">
      <c r="A960" s="6" t="s">
        <v>363</v>
      </c>
      <c r="B960" s="6" t="s">
        <v>3</v>
      </c>
      <c r="C960" s="6" t="s">
        <v>4</v>
      </c>
      <c r="D960" s="9">
        <v>37000</v>
      </c>
      <c r="E960" s="9">
        <v>0</v>
      </c>
      <c r="F960" s="9">
        <v>37000</v>
      </c>
    </row>
    <row r="961" spans="1:6" ht="12.75" x14ac:dyDescent="0.2">
      <c r="A961" s="7" t="s">
        <v>363</v>
      </c>
      <c r="B961" s="7" t="s">
        <v>317</v>
      </c>
      <c r="C961" s="7" t="s">
        <v>318</v>
      </c>
      <c r="D961" s="10">
        <v>37000</v>
      </c>
      <c r="E961" s="10">
        <v>0</v>
      </c>
      <c r="F961" s="10">
        <v>37000</v>
      </c>
    </row>
    <row r="962" spans="1:6" ht="12.75" x14ac:dyDescent="0.2">
      <c r="A962" t="s">
        <v>363</v>
      </c>
      <c r="B962" t="s">
        <v>319</v>
      </c>
      <c r="C962" t="s">
        <v>320</v>
      </c>
      <c r="D962" s="5">
        <v>37000</v>
      </c>
      <c r="E962" s="5">
        <v>0</v>
      </c>
      <c r="F962" s="5">
        <v>37000</v>
      </c>
    </row>
    <row r="963" spans="1:6" ht="12.75" x14ac:dyDescent="0.2">
      <c r="A963" s="2" t="s">
        <v>365</v>
      </c>
      <c r="B963" s="2"/>
      <c r="C963" s="2" t="s">
        <v>366</v>
      </c>
      <c r="D963" s="8">
        <v>6500</v>
      </c>
      <c r="E963" s="8">
        <v>0</v>
      </c>
      <c r="F963" s="8">
        <v>6500</v>
      </c>
    </row>
    <row r="964" spans="1:6" ht="12.75" x14ac:dyDescent="0.2">
      <c r="A964" s="6" t="s">
        <v>365</v>
      </c>
      <c r="B964" s="6" t="s">
        <v>3</v>
      </c>
      <c r="C964" s="6" t="s">
        <v>4</v>
      </c>
      <c r="D964" s="9">
        <v>6500</v>
      </c>
      <c r="E964" s="9">
        <v>0</v>
      </c>
      <c r="F964" s="9">
        <v>6500</v>
      </c>
    </row>
    <row r="965" spans="1:6" ht="12.75" x14ac:dyDescent="0.2">
      <c r="A965" s="7" t="s">
        <v>365</v>
      </c>
      <c r="B965" s="7" t="s">
        <v>317</v>
      </c>
      <c r="C965" s="7" t="s">
        <v>318</v>
      </c>
      <c r="D965" s="10">
        <v>6500</v>
      </c>
      <c r="E965" s="10">
        <v>0</v>
      </c>
      <c r="F965" s="10">
        <v>6500</v>
      </c>
    </row>
    <row r="966" spans="1:6" ht="12.75" x14ac:dyDescent="0.2">
      <c r="A966" t="s">
        <v>365</v>
      </c>
      <c r="B966" t="s">
        <v>325</v>
      </c>
      <c r="C966" t="s">
        <v>326</v>
      </c>
      <c r="D966" s="5">
        <v>6500</v>
      </c>
      <c r="E966" s="5">
        <v>0</v>
      </c>
      <c r="F966" s="5">
        <v>6500</v>
      </c>
    </row>
    <row r="967" spans="1:6" ht="12.75" x14ac:dyDescent="0.2">
      <c r="A967" t="s">
        <v>365</v>
      </c>
      <c r="B967" t="s">
        <v>327</v>
      </c>
      <c r="C967" t="s">
        <v>328</v>
      </c>
      <c r="D967" s="5">
        <v>6500</v>
      </c>
      <c r="E967" s="5">
        <v>0</v>
      </c>
      <c r="F967" s="5">
        <v>6500</v>
      </c>
    </row>
    <row r="968" spans="1:6" ht="12.75" x14ac:dyDescent="0.2">
      <c r="A968" s="2" t="s">
        <v>367</v>
      </c>
      <c r="B968" s="2"/>
      <c r="C968" s="2" t="s">
        <v>368</v>
      </c>
      <c r="D968" s="8">
        <v>16000</v>
      </c>
      <c r="E968" s="8">
        <v>0</v>
      </c>
      <c r="F968" s="8">
        <v>16000</v>
      </c>
    </row>
    <row r="969" spans="1:6" ht="12.75" x14ac:dyDescent="0.2">
      <c r="A969" s="6" t="s">
        <v>367</v>
      </c>
      <c r="B969" s="6" t="s">
        <v>3</v>
      </c>
      <c r="C969" s="6" t="s">
        <v>4</v>
      </c>
      <c r="D969" s="9">
        <v>16000</v>
      </c>
      <c r="E969" s="9">
        <v>0</v>
      </c>
      <c r="F969" s="9">
        <v>16000</v>
      </c>
    </row>
    <row r="970" spans="1:6" ht="12.75" x14ac:dyDescent="0.2">
      <c r="A970" s="7" t="s">
        <v>367</v>
      </c>
      <c r="B970" s="7" t="s">
        <v>317</v>
      </c>
      <c r="C970" s="7" t="s">
        <v>318</v>
      </c>
      <c r="D970" s="10">
        <v>16000</v>
      </c>
      <c r="E970" s="10">
        <v>0</v>
      </c>
      <c r="F970" s="10">
        <v>16000</v>
      </c>
    </row>
    <row r="971" spans="1:6" ht="12.75" x14ac:dyDescent="0.2">
      <c r="A971" t="s">
        <v>367</v>
      </c>
      <c r="B971" t="s">
        <v>319</v>
      </c>
      <c r="C971" t="s">
        <v>320</v>
      </c>
      <c r="D971" s="5">
        <v>16000</v>
      </c>
      <c r="E971" s="5">
        <v>0</v>
      </c>
      <c r="F971" s="5">
        <v>16000</v>
      </c>
    </row>
    <row r="972" spans="1:6" ht="12.75" x14ac:dyDescent="0.2">
      <c r="A972" s="2" t="s">
        <v>369</v>
      </c>
      <c r="B972" s="2"/>
      <c r="C972" s="2" t="s">
        <v>370</v>
      </c>
      <c r="D972" s="8">
        <v>45000</v>
      </c>
      <c r="E972" s="8">
        <v>0</v>
      </c>
      <c r="F972" s="8">
        <v>45000</v>
      </c>
    </row>
    <row r="973" spans="1:6" ht="12.75" x14ac:dyDescent="0.2">
      <c r="A973" s="6" t="s">
        <v>369</v>
      </c>
      <c r="B973" s="6" t="s">
        <v>3</v>
      </c>
      <c r="C973" s="6" t="s">
        <v>4</v>
      </c>
      <c r="D973" s="9">
        <v>45000</v>
      </c>
      <c r="E973" s="9">
        <v>0</v>
      </c>
      <c r="F973" s="9">
        <v>45000</v>
      </c>
    </row>
    <row r="974" spans="1:6" ht="12.75" x14ac:dyDescent="0.2">
      <c r="A974" s="7" t="s">
        <v>369</v>
      </c>
      <c r="B974" s="7" t="s">
        <v>317</v>
      </c>
      <c r="C974" s="7" t="s">
        <v>318</v>
      </c>
      <c r="D974" s="10">
        <v>45000</v>
      </c>
      <c r="E974" s="10">
        <v>0</v>
      </c>
      <c r="F974" s="10">
        <v>45000</v>
      </c>
    </row>
    <row r="975" spans="1:6" ht="12.75" x14ac:dyDescent="0.2">
      <c r="A975" t="s">
        <v>369</v>
      </c>
      <c r="B975" t="s">
        <v>319</v>
      </c>
      <c r="C975" t="s">
        <v>320</v>
      </c>
      <c r="D975" s="5">
        <v>45000</v>
      </c>
      <c r="E975" s="5">
        <v>0</v>
      </c>
      <c r="F975" s="5">
        <v>45000</v>
      </c>
    </row>
    <row r="976" spans="1:6" ht="12.75" x14ac:dyDescent="0.2">
      <c r="A976" s="2" t="s">
        <v>371</v>
      </c>
      <c r="B976" s="2"/>
      <c r="C976" s="2" t="s">
        <v>372</v>
      </c>
      <c r="D976" s="8">
        <v>13000</v>
      </c>
      <c r="E976" s="8">
        <v>0</v>
      </c>
      <c r="F976" s="8">
        <v>13000</v>
      </c>
    </row>
    <row r="977" spans="1:7" ht="12.75" x14ac:dyDescent="0.2">
      <c r="A977" s="6" t="s">
        <v>371</v>
      </c>
      <c r="B977" s="6" t="s">
        <v>3</v>
      </c>
      <c r="C977" s="6" t="s">
        <v>4</v>
      </c>
      <c r="D977" s="9">
        <v>13000</v>
      </c>
      <c r="E977" s="9">
        <v>0</v>
      </c>
      <c r="F977" s="9">
        <v>13000</v>
      </c>
    </row>
    <row r="978" spans="1:7" ht="12.75" x14ac:dyDescent="0.2">
      <c r="A978" s="7" t="s">
        <v>371</v>
      </c>
      <c r="B978" s="7" t="s">
        <v>317</v>
      </c>
      <c r="C978" s="7" t="s">
        <v>318</v>
      </c>
      <c r="D978" s="10">
        <v>13000</v>
      </c>
      <c r="E978" s="10">
        <v>0</v>
      </c>
      <c r="F978" s="10">
        <v>13000</v>
      </c>
    </row>
    <row r="979" spans="1:7" ht="12.75" x14ac:dyDescent="0.2">
      <c r="A979" t="s">
        <v>371</v>
      </c>
      <c r="B979" t="s">
        <v>319</v>
      </c>
      <c r="C979" t="s">
        <v>320</v>
      </c>
      <c r="D979" s="5">
        <v>13000</v>
      </c>
      <c r="E979" s="5">
        <v>0</v>
      </c>
      <c r="F979" s="5">
        <v>13000</v>
      </c>
    </row>
    <row r="980" spans="1:7" ht="12.75" x14ac:dyDescent="0.2">
      <c r="A980" s="2" t="s">
        <v>373</v>
      </c>
      <c r="B980" s="2"/>
      <c r="C980" s="2" t="s">
        <v>374</v>
      </c>
      <c r="D980" s="8">
        <v>39888</v>
      </c>
      <c r="E980" s="8">
        <v>1177.6199999999999</v>
      </c>
      <c r="F980" s="8">
        <v>41065.620000000003</v>
      </c>
    </row>
    <row r="981" spans="1:7" ht="12.75" x14ac:dyDescent="0.2">
      <c r="A981" s="6" t="s">
        <v>373</v>
      </c>
      <c r="B981" s="6" t="s">
        <v>13</v>
      </c>
      <c r="C981" s="6" t="s">
        <v>14</v>
      </c>
      <c r="D981" s="9">
        <v>39888</v>
      </c>
      <c r="E981" s="9">
        <v>1177.6199999999999</v>
      </c>
      <c r="F981" s="9">
        <v>41065.620000000003</v>
      </c>
    </row>
    <row r="982" spans="1:7" ht="22.5" x14ac:dyDescent="0.2">
      <c r="A982" s="7" t="s">
        <v>373</v>
      </c>
      <c r="B982" s="7" t="s">
        <v>15</v>
      </c>
      <c r="C982" s="7" t="s">
        <v>16</v>
      </c>
      <c r="D982" s="10">
        <v>21400</v>
      </c>
      <c r="E982" s="10">
        <v>1177.6199999999999</v>
      </c>
      <c r="F982" s="10">
        <v>22577.62</v>
      </c>
      <c r="G982" s="36" t="s">
        <v>679</v>
      </c>
    </row>
    <row r="983" spans="1:7" ht="12.75" x14ac:dyDescent="0.2">
      <c r="A983" t="s">
        <v>373</v>
      </c>
      <c r="B983" t="s">
        <v>23</v>
      </c>
      <c r="C983" t="s">
        <v>24</v>
      </c>
      <c r="D983" s="5">
        <v>16000</v>
      </c>
      <c r="E983" s="5">
        <v>880</v>
      </c>
      <c r="F983" s="5">
        <f>+E983+D983</f>
        <v>16880</v>
      </c>
    </row>
    <row r="984" spans="1:7" ht="12.75" x14ac:dyDescent="0.2">
      <c r="A984" t="s">
        <v>373</v>
      </c>
      <c r="B984" t="s">
        <v>27</v>
      </c>
      <c r="C984" t="s">
        <v>28</v>
      </c>
      <c r="D984" s="5">
        <v>5400</v>
      </c>
      <c r="E984" s="5">
        <v>297.62</v>
      </c>
      <c r="F984" s="5">
        <v>5697.62</v>
      </c>
    </row>
    <row r="985" spans="1:7" ht="12.75" x14ac:dyDescent="0.2">
      <c r="A985" s="7" t="s">
        <v>373</v>
      </c>
      <c r="B985" s="7" t="s">
        <v>29</v>
      </c>
      <c r="C985" s="7" t="s">
        <v>30</v>
      </c>
      <c r="D985" s="10">
        <v>18488</v>
      </c>
      <c r="E985" s="10">
        <v>0</v>
      </c>
      <c r="F985" s="10">
        <v>18488</v>
      </c>
    </row>
    <row r="986" spans="1:7" ht="12.75" x14ac:dyDescent="0.2">
      <c r="A986" t="s">
        <v>373</v>
      </c>
      <c r="B986" t="s">
        <v>333</v>
      </c>
      <c r="C986" t="s">
        <v>334</v>
      </c>
      <c r="D986" s="5">
        <v>18488</v>
      </c>
      <c r="E986" s="5">
        <v>0</v>
      </c>
      <c r="F986" s="5">
        <v>18488</v>
      </c>
    </row>
    <row r="987" spans="1:7" ht="12.75" x14ac:dyDescent="0.2">
      <c r="A987" t="s">
        <v>373</v>
      </c>
      <c r="B987" t="s">
        <v>335</v>
      </c>
      <c r="C987" t="s">
        <v>336</v>
      </c>
      <c r="D987" s="5">
        <v>18488</v>
      </c>
      <c r="E987" s="5">
        <v>0</v>
      </c>
      <c r="F987" s="5">
        <v>18488</v>
      </c>
    </row>
    <row r="988" spans="1:7" ht="12.75" x14ac:dyDescent="0.2">
      <c r="A988" s="2" t="s">
        <v>375</v>
      </c>
      <c r="B988" s="2"/>
      <c r="C988" s="2" t="s">
        <v>376</v>
      </c>
      <c r="D988" s="8">
        <v>1000</v>
      </c>
      <c r="E988" s="8">
        <v>0</v>
      </c>
      <c r="F988" s="8">
        <v>1000</v>
      </c>
    </row>
    <row r="989" spans="1:7" ht="12.75" x14ac:dyDescent="0.2">
      <c r="A989" s="6" t="s">
        <v>375</v>
      </c>
      <c r="B989" s="6" t="s">
        <v>13</v>
      </c>
      <c r="C989" s="6" t="s">
        <v>14</v>
      </c>
      <c r="D989" s="9">
        <v>1000</v>
      </c>
      <c r="E989" s="9">
        <v>0</v>
      </c>
      <c r="F989" s="9">
        <v>1000</v>
      </c>
    </row>
    <row r="990" spans="1:7" ht="12.75" x14ac:dyDescent="0.2">
      <c r="A990" s="7" t="s">
        <v>375</v>
      </c>
      <c r="B990" s="7" t="s">
        <v>29</v>
      </c>
      <c r="C990" s="7" t="s">
        <v>30</v>
      </c>
      <c r="D990" s="10">
        <v>1000</v>
      </c>
      <c r="E990" s="10">
        <v>0</v>
      </c>
      <c r="F990" s="10">
        <v>1000</v>
      </c>
    </row>
    <row r="991" spans="1:7" ht="12.75" x14ac:dyDescent="0.2">
      <c r="A991" t="s">
        <v>375</v>
      </c>
      <c r="B991" t="s">
        <v>65</v>
      </c>
      <c r="C991" t="s">
        <v>66</v>
      </c>
      <c r="D991" s="5">
        <v>1000</v>
      </c>
      <c r="E991" s="5">
        <v>0</v>
      </c>
      <c r="F991" s="5">
        <v>1000</v>
      </c>
    </row>
    <row r="992" spans="1:7" ht="12.75" x14ac:dyDescent="0.2">
      <c r="A992" s="2" t="s">
        <v>377</v>
      </c>
      <c r="B992" s="2"/>
      <c r="C992" s="2" t="s">
        <v>378</v>
      </c>
      <c r="D992" s="8">
        <v>53724</v>
      </c>
      <c r="E992" s="8">
        <f>+E993+E996</f>
        <v>9700</v>
      </c>
      <c r="F992" s="8">
        <f>+F993+F996</f>
        <v>63424</v>
      </c>
    </row>
    <row r="993" spans="1:7" ht="12.75" x14ac:dyDescent="0.2">
      <c r="A993" s="6" t="s">
        <v>377</v>
      </c>
      <c r="B993" s="6" t="s">
        <v>137</v>
      </c>
      <c r="C993" s="6" t="s">
        <v>138</v>
      </c>
      <c r="D993" s="9">
        <v>0</v>
      </c>
      <c r="E993" s="9">
        <f>+E994</f>
        <v>9700</v>
      </c>
      <c r="F993" s="9">
        <f>+F994</f>
        <v>9700</v>
      </c>
    </row>
    <row r="994" spans="1:7" ht="12.75" x14ac:dyDescent="0.2">
      <c r="A994" s="7" t="s">
        <v>377</v>
      </c>
      <c r="B994" s="7" t="s">
        <v>139</v>
      </c>
      <c r="C994" s="7" t="s">
        <v>140</v>
      </c>
      <c r="D994" s="10">
        <v>0</v>
      </c>
      <c r="E994" s="10">
        <f>+E995</f>
        <v>9700</v>
      </c>
      <c r="F994" s="10">
        <f>+F995</f>
        <v>9700</v>
      </c>
    </row>
    <row r="995" spans="1:7" ht="22.5" x14ac:dyDescent="0.2">
      <c r="A995" t="s">
        <v>377</v>
      </c>
      <c r="B995" t="s">
        <v>141</v>
      </c>
      <c r="C995" t="s">
        <v>142</v>
      </c>
      <c r="D995" s="5">
        <v>0</v>
      </c>
      <c r="E995" s="5">
        <v>9700</v>
      </c>
      <c r="F995" s="5">
        <f>+E995+D995</f>
        <v>9700</v>
      </c>
      <c r="G995" s="37" t="s">
        <v>669</v>
      </c>
    </row>
    <row r="996" spans="1:7" ht="12.75" x14ac:dyDescent="0.2">
      <c r="A996" s="6" t="s">
        <v>377</v>
      </c>
      <c r="B996" s="6" t="s">
        <v>13</v>
      </c>
      <c r="C996" s="6" t="s">
        <v>14</v>
      </c>
      <c r="D996" s="9">
        <v>53724</v>
      </c>
      <c r="E996" s="9">
        <f>+E997</f>
        <v>0</v>
      </c>
      <c r="F996" s="9">
        <f>+F997+F1000</f>
        <v>53724</v>
      </c>
    </row>
    <row r="997" spans="1:7" ht="12.75" x14ac:dyDescent="0.2">
      <c r="A997" s="7" t="s">
        <v>377</v>
      </c>
      <c r="B997" s="7" t="s">
        <v>15</v>
      </c>
      <c r="C997" s="7" t="s">
        <v>16</v>
      </c>
      <c r="D997" s="10">
        <v>6904</v>
      </c>
      <c r="E997" s="10">
        <f>SUM(E998:E999)</f>
        <v>0</v>
      </c>
      <c r="F997" s="10">
        <f>SUM(F998:F999)</f>
        <v>6904</v>
      </c>
    </row>
    <row r="998" spans="1:7" ht="12.75" x14ac:dyDescent="0.2">
      <c r="A998" t="s">
        <v>377</v>
      </c>
      <c r="B998" t="s">
        <v>21</v>
      </c>
      <c r="C998" t="s">
        <v>22</v>
      </c>
      <c r="D998" s="5">
        <v>5160</v>
      </c>
      <c r="E998" s="5">
        <v>0</v>
      </c>
      <c r="F998" s="5">
        <f>SUM(D998:E998)</f>
        <v>5160</v>
      </c>
    </row>
    <row r="999" spans="1:7" ht="12.75" x14ac:dyDescent="0.2">
      <c r="A999" t="s">
        <v>377</v>
      </c>
      <c r="B999" t="s">
        <v>27</v>
      </c>
      <c r="C999" t="s">
        <v>28</v>
      </c>
      <c r="D999" s="5">
        <v>1744</v>
      </c>
      <c r="E999" s="5">
        <v>0</v>
      </c>
      <c r="F999" s="5">
        <f>SUM(D999:E999)</f>
        <v>1744</v>
      </c>
    </row>
    <row r="1000" spans="1:7" ht="12.75" x14ac:dyDescent="0.2">
      <c r="A1000" s="7" t="s">
        <v>377</v>
      </c>
      <c r="B1000" s="7" t="s">
        <v>29</v>
      </c>
      <c r="C1000" s="7" t="s">
        <v>30</v>
      </c>
      <c r="D1000" s="10">
        <v>46820</v>
      </c>
      <c r="E1000" s="10">
        <f>SUM(E1001:E1013)-E1002</f>
        <v>0</v>
      </c>
      <c r="F1000" s="10">
        <f>SUM(F1001:F1013)-F1002</f>
        <v>46820</v>
      </c>
    </row>
    <row r="1001" spans="1:7" ht="12.75" x14ac:dyDescent="0.2">
      <c r="A1001" t="s">
        <v>377</v>
      </c>
      <c r="B1001" t="s">
        <v>31</v>
      </c>
      <c r="C1001" t="s">
        <v>32</v>
      </c>
      <c r="D1001" s="5">
        <v>900</v>
      </c>
      <c r="E1001" s="5">
        <v>0</v>
      </c>
      <c r="F1001" s="5">
        <f>SUM(D1001:E1001)</f>
        <v>900</v>
      </c>
    </row>
    <row r="1002" spans="1:7" ht="12.75" x14ac:dyDescent="0.2">
      <c r="A1002" s="14" t="s">
        <v>377</v>
      </c>
      <c r="B1002" s="14" t="s">
        <v>39</v>
      </c>
      <c r="C1002" s="14" t="s">
        <v>40</v>
      </c>
      <c r="D1002" s="15">
        <v>44120</v>
      </c>
      <c r="E1002" s="15">
        <f>SUBTOTAL(9,E1003:E1010)</f>
        <v>0</v>
      </c>
      <c r="F1002" s="15">
        <f>SUBTOTAL(9,F1003:F1010)</f>
        <v>44120</v>
      </c>
    </row>
    <row r="1003" spans="1:7" ht="12.75" x14ac:dyDescent="0.2">
      <c r="A1003" s="28" t="s">
        <v>377</v>
      </c>
      <c r="B1003" s="28" t="s">
        <v>41</v>
      </c>
      <c r="C1003" s="28" t="s">
        <v>42</v>
      </c>
      <c r="D1003" s="29">
        <v>19500</v>
      </c>
      <c r="E1003" s="29">
        <v>0</v>
      </c>
      <c r="F1003" s="29">
        <f>SUM(D1003:E1003)</f>
        <v>19500</v>
      </c>
    </row>
    <row r="1004" spans="1:7" ht="12.75" x14ac:dyDescent="0.2">
      <c r="A1004" s="28" t="s">
        <v>377</v>
      </c>
      <c r="B1004" s="28" t="s">
        <v>43</v>
      </c>
      <c r="C1004" s="28" t="s">
        <v>44</v>
      </c>
      <c r="D1004" s="29">
        <v>13000</v>
      </c>
      <c r="E1004" s="29">
        <v>0</v>
      </c>
      <c r="F1004" s="29">
        <f t="shared" ref="F1004:F1010" si="55">SUM(D1004:E1004)</f>
        <v>13000</v>
      </c>
    </row>
    <row r="1005" spans="1:7" ht="12.75" x14ac:dyDescent="0.2">
      <c r="A1005" s="28" t="s">
        <v>377</v>
      </c>
      <c r="B1005" s="28" t="s">
        <v>45</v>
      </c>
      <c r="C1005" s="28" t="s">
        <v>46</v>
      </c>
      <c r="D1005" s="29">
        <v>1800</v>
      </c>
      <c r="E1005" s="29">
        <v>0</v>
      </c>
      <c r="F1005" s="29">
        <f t="shared" si="55"/>
        <v>1800</v>
      </c>
    </row>
    <row r="1006" spans="1:7" ht="12.75" x14ac:dyDescent="0.2">
      <c r="A1006" s="28" t="s">
        <v>377</v>
      </c>
      <c r="B1006" s="28" t="s">
        <v>47</v>
      </c>
      <c r="C1006" s="28" t="s">
        <v>48</v>
      </c>
      <c r="D1006" s="29">
        <v>2000</v>
      </c>
      <c r="E1006" s="29">
        <v>0</v>
      </c>
      <c r="F1006" s="29">
        <f t="shared" si="55"/>
        <v>2000</v>
      </c>
    </row>
    <row r="1007" spans="1:7" ht="12.75" x14ac:dyDescent="0.2">
      <c r="A1007" s="28" t="s">
        <v>377</v>
      </c>
      <c r="B1007" s="28" t="s">
        <v>49</v>
      </c>
      <c r="C1007" s="28" t="s">
        <v>50</v>
      </c>
      <c r="D1007" s="29">
        <v>3800</v>
      </c>
      <c r="E1007" s="29">
        <v>0</v>
      </c>
      <c r="F1007" s="29">
        <f t="shared" si="55"/>
        <v>3800</v>
      </c>
    </row>
    <row r="1008" spans="1:7" ht="12.75" x14ac:dyDescent="0.2">
      <c r="A1008" s="28" t="s">
        <v>377</v>
      </c>
      <c r="B1008" s="28" t="s">
        <v>51</v>
      </c>
      <c r="C1008" s="28" t="s">
        <v>52</v>
      </c>
      <c r="D1008" s="29">
        <v>900</v>
      </c>
      <c r="E1008" s="29">
        <v>0</v>
      </c>
      <c r="F1008" s="29">
        <f t="shared" si="55"/>
        <v>900</v>
      </c>
    </row>
    <row r="1009" spans="1:7" ht="12.75" x14ac:dyDescent="0.2">
      <c r="A1009" s="28" t="s">
        <v>377</v>
      </c>
      <c r="B1009" s="28" t="s">
        <v>53</v>
      </c>
      <c r="C1009" s="28" t="s">
        <v>54</v>
      </c>
      <c r="D1009" s="29">
        <v>2800</v>
      </c>
      <c r="E1009" s="29">
        <v>0</v>
      </c>
      <c r="F1009" s="29">
        <f t="shared" si="55"/>
        <v>2800</v>
      </c>
      <c r="G1009" s="37"/>
    </row>
    <row r="1010" spans="1:7" ht="12.75" x14ac:dyDescent="0.2">
      <c r="A1010" s="28" t="s">
        <v>377</v>
      </c>
      <c r="B1010" s="28" t="s">
        <v>55</v>
      </c>
      <c r="C1010" s="28" t="s">
        <v>56</v>
      </c>
      <c r="D1010" s="29">
        <v>320</v>
      </c>
      <c r="E1010" s="29">
        <v>0</v>
      </c>
      <c r="F1010" s="29">
        <f t="shared" si="55"/>
        <v>320</v>
      </c>
    </row>
    <row r="1011" spans="1:7" ht="12.75" x14ac:dyDescent="0.2">
      <c r="A1011" t="s">
        <v>377</v>
      </c>
      <c r="B1011" t="s">
        <v>59</v>
      </c>
      <c r="C1011" t="s">
        <v>60</v>
      </c>
      <c r="D1011" s="5">
        <v>200</v>
      </c>
      <c r="E1011" s="5">
        <v>0</v>
      </c>
      <c r="F1011" s="5">
        <f t="shared" ref="F1011:F1013" si="56">SUM(D1011:E1011)</f>
        <v>200</v>
      </c>
    </row>
    <row r="1012" spans="1:7" ht="12.75" x14ac:dyDescent="0.2">
      <c r="A1012" t="s">
        <v>377</v>
      </c>
      <c r="B1012" t="s">
        <v>61</v>
      </c>
      <c r="C1012" t="s">
        <v>62</v>
      </c>
      <c r="D1012" s="5">
        <v>1500</v>
      </c>
      <c r="E1012" s="5">
        <v>0</v>
      </c>
      <c r="F1012" s="5">
        <f t="shared" si="56"/>
        <v>1500</v>
      </c>
    </row>
    <row r="1013" spans="1:7" ht="12.75" x14ac:dyDescent="0.2">
      <c r="A1013" t="s">
        <v>377</v>
      </c>
      <c r="B1013" t="s">
        <v>63</v>
      </c>
      <c r="C1013" t="s">
        <v>64</v>
      </c>
      <c r="D1013" s="5">
        <v>100</v>
      </c>
      <c r="E1013" s="5">
        <v>0</v>
      </c>
      <c r="F1013" s="5">
        <f t="shared" si="56"/>
        <v>100</v>
      </c>
    </row>
    <row r="1014" spans="1:7" ht="12.75" x14ac:dyDescent="0.2">
      <c r="A1014" s="2" t="s">
        <v>379</v>
      </c>
      <c r="B1014" s="2"/>
      <c r="C1014" s="2" t="s">
        <v>380</v>
      </c>
      <c r="D1014" s="8">
        <v>70380</v>
      </c>
      <c r="E1014" s="8">
        <v>0</v>
      </c>
      <c r="F1014" s="8">
        <v>70380</v>
      </c>
    </row>
    <row r="1015" spans="1:7" ht="12.75" x14ac:dyDescent="0.2">
      <c r="A1015" s="6" t="s">
        <v>379</v>
      </c>
      <c r="B1015" s="6" t="s">
        <v>3</v>
      </c>
      <c r="C1015" s="6" t="s">
        <v>4</v>
      </c>
      <c r="D1015" s="9">
        <v>59180</v>
      </c>
      <c r="E1015" s="9">
        <v>0</v>
      </c>
      <c r="F1015" s="9">
        <v>59180</v>
      </c>
    </row>
    <row r="1016" spans="1:7" ht="12.75" x14ac:dyDescent="0.2">
      <c r="A1016" s="7" t="s">
        <v>379</v>
      </c>
      <c r="B1016" s="7" t="s">
        <v>5</v>
      </c>
      <c r="C1016" s="7" t="s">
        <v>6</v>
      </c>
      <c r="D1016" s="10">
        <v>59180</v>
      </c>
      <c r="E1016" s="10">
        <v>0</v>
      </c>
      <c r="F1016" s="10">
        <v>59180</v>
      </c>
    </row>
    <row r="1017" spans="1:7" ht="12.75" x14ac:dyDescent="0.2">
      <c r="A1017" t="s">
        <v>379</v>
      </c>
      <c r="B1017" t="s">
        <v>7</v>
      </c>
      <c r="C1017" t="s">
        <v>8</v>
      </c>
      <c r="D1017" s="5">
        <v>59180</v>
      </c>
      <c r="E1017" s="5">
        <v>0</v>
      </c>
      <c r="F1017" s="5">
        <v>59180</v>
      </c>
    </row>
    <row r="1018" spans="1:7" ht="12.75" x14ac:dyDescent="0.2">
      <c r="A1018" s="6" t="s">
        <v>379</v>
      </c>
      <c r="B1018" s="6" t="s">
        <v>13</v>
      </c>
      <c r="C1018" s="6" t="s">
        <v>14</v>
      </c>
      <c r="D1018" s="9">
        <v>11200</v>
      </c>
      <c r="E1018" s="9">
        <v>0</v>
      </c>
      <c r="F1018" s="9">
        <v>11200</v>
      </c>
    </row>
    <row r="1019" spans="1:7" ht="12.75" x14ac:dyDescent="0.2">
      <c r="A1019" s="7" t="s">
        <v>379</v>
      </c>
      <c r="B1019" s="7" t="s">
        <v>29</v>
      </c>
      <c r="C1019" s="7" t="s">
        <v>30</v>
      </c>
      <c r="D1019" s="10">
        <v>11200</v>
      </c>
      <c r="E1019" s="10">
        <v>0</v>
      </c>
      <c r="F1019" s="10">
        <v>11200</v>
      </c>
    </row>
    <row r="1020" spans="1:7" ht="12.75" x14ac:dyDescent="0.2">
      <c r="A1020" s="14" t="s">
        <v>379</v>
      </c>
      <c r="B1020" s="14" t="s">
        <v>39</v>
      </c>
      <c r="C1020" s="14" t="s">
        <v>40</v>
      </c>
      <c r="D1020" s="15">
        <v>11200</v>
      </c>
      <c r="E1020" s="15">
        <v>0</v>
      </c>
      <c r="F1020" s="15">
        <v>11200</v>
      </c>
    </row>
    <row r="1021" spans="1:7" ht="12.75" x14ac:dyDescent="0.2">
      <c r="A1021" s="28" t="s">
        <v>379</v>
      </c>
      <c r="B1021" s="28" t="s">
        <v>41</v>
      </c>
      <c r="C1021" s="28" t="s">
        <v>42</v>
      </c>
      <c r="D1021" s="29">
        <v>5500</v>
      </c>
      <c r="E1021" s="29">
        <v>0</v>
      </c>
      <c r="F1021" s="29">
        <v>5500</v>
      </c>
    </row>
    <row r="1022" spans="1:7" ht="12.75" x14ac:dyDescent="0.2">
      <c r="A1022" s="28" t="s">
        <v>379</v>
      </c>
      <c r="B1022" s="28" t="s">
        <v>43</v>
      </c>
      <c r="C1022" s="28" t="s">
        <v>44</v>
      </c>
      <c r="D1022" s="29">
        <v>4000</v>
      </c>
      <c r="E1022" s="29">
        <v>0</v>
      </c>
      <c r="F1022" s="29">
        <v>4000</v>
      </c>
    </row>
    <row r="1023" spans="1:7" ht="12.75" x14ac:dyDescent="0.2">
      <c r="A1023" s="28" t="s">
        <v>379</v>
      </c>
      <c r="B1023" s="28" t="s">
        <v>45</v>
      </c>
      <c r="C1023" s="28" t="s">
        <v>46</v>
      </c>
      <c r="D1023" s="29">
        <v>500</v>
      </c>
      <c r="E1023" s="29">
        <v>0</v>
      </c>
      <c r="F1023" s="29">
        <v>500</v>
      </c>
    </row>
    <row r="1024" spans="1:7" ht="12.75" x14ac:dyDescent="0.2">
      <c r="A1024" s="28" t="s">
        <v>379</v>
      </c>
      <c r="B1024" s="28" t="s">
        <v>49</v>
      </c>
      <c r="C1024" s="28" t="s">
        <v>50</v>
      </c>
      <c r="D1024" s="29">
        <v>1200</v>
      </c>
      <c r="E1024" s="29">
        <v>0</v>
      </c>
      <c r="F1024" s="29">
        <v>1200</v>
      </c>
    </row>
    <row r="1025" spans="1:7" ht="12.75" x14ac:dyDescent="0.2">
      <c r="A1025" s="2" t="s">
        <v>381</v>
      </c>
      <c r="B1025" s="2"/>
      <c r="C1025" s="2" t="s">
        <v>382</v>
      </c>
      <c r="D1025" s="8">
        <f t="shared" ref="D1025:E1025" si="57">+D1026+D1030</f>
        <v>126397</v>
      </c>
      <c r="E1025" s="8">
        <f t="shared" si="57"/>
        <v>187364.97</v>
      </c>
      <c r="F1025" s="8">
        <f>+F1026+F1030</f>
        <v>313761.97000000003</v>
      </c>
    </row>
    <row r="1026" spans="1:7" ht="12.75" x14ac:dyDescent="0.2">
      <c r="A1026" s="6" t="s">
        <v>381</v>
      </c>
      <c r="B1026" s="6" t="s">
        <v>3</v>
      </c>
      <c r="C1026" s="6" t="s">
        <v>4</v>
      </c>
      <c r="D1026" s="9">
        <v>122066</v>
      </c>
      <c r="E1026" s="9">
        <f>+E1027</f>
        <v>186971.39</v>
      </c>
      <c r="F1026" s="9">
        <f>+F1027</f>
        <v>309037.39</v>
      </c>
    </row>
    <row r="1027" spans="1:7" ht="12.75" x14ac:dyDescent="0.2">
      <c r="A1027" s="7" t="s">
        <v>381</v>
      </c>
      <c r="B1027" s="7" t="s">
        <v>317</v>
      </c>
      <c r="C1027" s="7" t="s">
        <v>318</v>
      </c>
      <c r="D1027" s="10">
        <v>122066</v>
      </c>
      <c r="E1027" s="10">
        <f>SUM(E1028:E1029)</f>
        <v>186971.39</v>
      </c>
      <c r="F1027" s="10">
        <f>SUM(F1028:F1029)</f>
        <v>309037.39</v>
      </c>
    </row>
    <row r="1028" spans="1:7" ht="22.5" x14ac:dyDescent="0.2">
      <c r="A1028" t="s">
        <v>381</v>
      </c>
      <c r="B1028" t="s">
        <v>321</v>
      </c>
      <c r="C1028" t="s">
        <v>322</v>
      </c>
      <c r="D1028" s="5">
        <v>117438</v>
      </c>
      <c r="E1028" s="5">
        <v>181730.39</v>
      </c>
      <c r="F1028" s="5">
        <v>299168.39</v>
      </c>
      <c r="G1028" s="36" t="s">
        <v>670</v>
      </c>
    </row>
    <row r="1029" spans="1:7" ht="22.5" x14ac:dyDescent="0.2">
      <c r="A1029" t="s">
        <v>381</v>
      </c>
      <c r="B1029" t="s">
        <v>331</v>
      </c>
      <c r="C1029" t="s">
        <v>332</v>
      </c>
      <c r="D1029" s="5">
        <v>4628</v>
      </c>
      <c r="E1029" s="5">
        <v>5241</v>
      </c>
      <c r="F1029" s="5">
        <v>9869</v>
      </c>
      <c r="G1029" s="36" t="s">
        <v>671</v>
      </c>
    </row>
    <row r="1030" spans="1:7" ht="22.5" x14ac:dyDescent="0.2">
      <c r="A1030" s="6" t="s">
        <v>381</v>
      </c>
      <c r="B1030" s="6" t="s">
        <v>13</v>
      </c>
      <c r="C1030" s="6" t="s">
        <v>14</v>
      </c>
      <c r="D1030" s="9">
        <v>4331</v>
      </c>
      <c r="E1030" s="9">
        <f>+E1031</f>
        <v>393.57999999999993</v>
      </c>
      <c r="F1030" s="9">
        <f>+F1031</f>
        <v>4724.58</v>
      </c>
      <c r="G1030" s="36" t="s">
        <v>672</v>
      </c>
    </row>
    <row r="1031" spans="1:7" ht="12.75" x14ac:dyDescent="0.2">
      <c r="A1031" s="7" t="s">
        <v>381</v>
      </c>
      <c r="B1031" s="7" t="s">
        <v>29</v>
      </c>
      <c r="C1031" s="7" t="s">
        <v>30</v>
      </c>
      <c r="D1031" s="10">
        <v>4331</v>
      </c>
      <c r="E1031" s="10">
        <f>SUM(E1032:E1033)</f>
        <v>393.57999999999993</v>
      </c>
      <c r="F1031" s="10">
        <f>SUM(F1032:F1033)</f>
        <v>4724.58</v>
      </c>
    </row>
    <row r="1032" spans="1:7" ht="12.75" x14ac:dyDescent="0.2">
      <c r="A1032" t="s">
        <v>381</v>
      </c>
      <c r="B1032" t="s">
        <v>31</v>
      </c>
      <c r="C1032" t="s">
        <v>32</v>
      </c>
      <c r="D1032" s="5">
        <v>4331</v>
      </c>
      <c r="E1032" s="5">
        <f>393.58-1198.8</f>
        <v>-805.22</v>
      </c>
      <c r="F1032" s="5">
        <f>+E1032+D1032</f>
        <v>3525.7799999999997</v>
      </c>
    </row>
    <row r="1033" spans="1:7" ht="22.5" x14ac:dyDescent="0.2">
      <c r="A1033" t="s">
        <v>381</v>
      </c>
      <c r="B1033" t="s">
        <v>57</v>
      </c>
      <c r="C1033" t="s">
        <v>58</v>
      </c>
      <c r="D1033" s="5">
        <v>0</v>
      </c>
      <c r="E1033" s="5">
        <v>1198.8</v>
      </c>
      <c r="F1033" s="5">
        <f>+E1033</f>
        <v>1198.8</v>
      </c>
      <c r="G1033" s="36" t="s">
        <v>696</v>
      </c>
    </row>
    <row r="1034" spans="1:7" ht="12.75" x14ac:dyDescent="0.2">
      <c r="A1034" s="2" t="s">
        <v>383</v>
      </c>
      <c r="B1034" s="2"/>
      <c r="C1034" s="2" t="s">
        <v>384</v>
      </c>
      <c r="D1034" s="8">
        <v>92500</v>
      </c>
      <c r="E1034" s="53">
        <f>+E1035</f>
        <v>3000</v>
      </c>
      <c r="F1034" s="53">
        <f>+F1035</f>
        <v>95500</v>
      </c>
      <c r="G1034" s="54"/>
    </row>
    <row r="1035" spans="1:7" ht="12.75" x14ac:dyDescent="0.2">
      <c r="A1035" s="6" t="s">
        <v>383</v>
      </c>
      <c r="B1035" s="6" t="s">
        <v>3</v>
      </c>
      <c r="C1035" s="6" t="s">
        <v>4</v>
      </c>
      <c r="D1035" s="9">
        <v>92500</v>
      </c>
      <c r="E1035" s="55">
        <f>+E1036+E1038</f>
        <v>3000</v>
      </c>
      <c r="F1035" s="9">
        <f>+F1036+F1038</f>
        <v>95500</v>
      </c>
    </row>
    <row r="1036" spans="1:7" ht="12.75" x14ac:dyDescent="0.2">
      <c r="A1036" s="7" t="s">
        <v>383</v>
      </c>
      <c r="B1036" s="7" t="s">
        <v>317</v>
      </c>
      <c r="C1036" s="7" t="s">
        <v>318</v>
      </c>
      <c r="D1036" s="10">
        <v>83000</v>
      </c>
      <c r="E1036" s="10">
        <f>+E1037</f>
        <v>0</v>
      </c>
      <c r="F1036" s="10">
        <f>+F1037</f>
        <v>83000</v>
      </c>
    </row>
    <row r="1037" spans="1:7" ht="12.75" x14ac:dyDescent="0.2">
      <c r="A1037" t="s">
        <v>383</v>
      </c>
      <c r="B1037" t="s">
        <v>331</v>
      </c>
      <c r="C1037" t="s">
        <v>332</v>
      </c>
      <c r="D1037" s="5">
        <v>83000</v>
      </c>
      <c r="E1037" s="5">
        <v>0</v>
      </c>
      <c r="F1037" s="5">
        <f>SUM(D1037:E1037)</f>
        <v>83000</v>
      </c>
    </row>
    <row r="1038" spans="1:7" ht="12.75" x14ac:dyDescent="0.2">
      <c r="A1038" s="7" t="s">
        <v>383</v>
      </c>
      <c r="B1038" s="7" t="s">
        <v>5</v>
      </c>
      <c r="C1038" s="7" t="s">
        <v>6</v>
      </c>
      <c r="D1038" s="10">
        <v>9500</v>
      </c>
      <c r="E1038" s="56">
        <f>+E1039</f>
        <v>3000</v>
      </c>
      <c r="F1038" s="56">
        <f>+F1039</f>
        <v>12500</v>
      </c>
      <c r="G1038" s="54"/>
    </row>
    <row r="1039" spans="1:7" ht="12.75" x14ac:dyDescent="0.2">
      <c r="A1039" t="s">
        <v>383</v>
      </c>
      <c r="B1039" t="s">
        <v>7</v>
      </c>
      <c r="C1039" t="s">
        <v>8</v>
      </c>
      <c r="D1039" s="5">
        <v>9500</v>
      </c>
      <c r="E1039" s="31">
        <v>3000</v>
      </c>
      <c r="F1039" s="31">
        <f>SUM(D1039:E1039)</f>
        <v>12500</v>
      </c>
      <c r="G1039" s="54"/>
    </row>
    <row r="1040" spans="1:7" ht="12.75" x14ac:dyDescent="0.2">
      <c r="A1040" s="2" t="s">
        <v>385</v>
      </c>
      <c r="B1040" s="2"/>
      <c r="C1040" s="2" t="s">
        <v>386</v>
      </c>
      <c r="D1040" s="8">
        <v>9400</v>
      </c>
      <c r="E1040" s="8">
        <v>0</v>
      </c>
      <c r="F1040" s="8">
        <v>9400</v>
      </c>
    </row>
    <row r="1041" spans="1:6" ht="12.75" x14ac:dyDescent="0.2">
      <c r="A1041" s="6" t="s">
        <v>385</v>
      </c>
      <c r="B1041" s="6" t="s">
        <v>3</v>
      </c>
      <c r="C1041" s="6" t="s">
        <v>4</v>
      </c>
      <c r="D1041" s="9">
        <v>9400</v>
      </c>
      <c r="E1041" s="9">
        <v>0</v>
      </c>
      <c r="F1041" s="9">
        <v>9400</v>
      </c>
    </row>
    <row r="1042" spans="1:6" ht="12.75" x14ac:dyDescent="0.2">
      <c r="A1042" s="7" t="s">
        <v>385</v>
      </c>
      <c r="B1042" s="7" t="s">
        <v>317</v>
      </c>
      <c r="C1042" s="7" t="s">
        <v>318</v>
      </c>
      <c r="D1042" s="10">
        <v>9400</v>
      </c>
      <c r="E1042" s="10">
        <v>0</v>
      </c>
      <c r="F1042" s="10">
        <v>9400</v>
      </c>
    </row>
    <row r="1043" spans="1:6" ht="12.75" x14ac:dyDescent="0.2">
      <c r="A1043" t="s">
        <v>385</v>
      </c>
      <c r="B1043" t="s">
        <v>331</v>
      </c>
      <c r="C1043" t="s">
        <v>332</v>
      </c>
      <c r="D1043" s="5">
        <v>9400</v>
      </c>
      <c r="E1043" s="5">
        <v>0</v>
      </c>
      <c r="F1043" s="5">
        <v>9400</v>
      </c>
    </row>
    <row r="1044" spans="1:6" ht="12.75" x14ac:dyDescent="0.2">
      <c r="A1044" s="2" t="s">
        <v>387</v>
      </c>
      <c r="B1044" s="2"/>
      <c r="C1044" s="2" t="s">
        <v>388</v>
      </c>
      <c r="D1044" s="8">
        <v>4100</v>
      </c>
      <c r="E1044" s="8">
        <v>0</v>
      </c>
      <c r="F1044" s="8">
        <v>4100</v>
      </c>
    </row>
    <row r="1045" spans="1:6" ht="12.75" x14ac:dyDescent="0.2">
      <c r="A1045" s="6" t="s">
        <v>387</v>
      </c>
      <c r="B1045" s="6" t="s">
        <v>3</v>
      </c>
      <c r="C1045" s="6" t="s">
        <v>4</v>
      </c>
      <c r="D1045" s="9">
        <v>4100</v>
      </c>
      <c r="E1045" s="9">
        <v>0</v>
      </c>
      <c r="F1045" s="9">
        <v>4100</v>
      </c>
    </row>
    <row r="1046" spans="1:6" ht="12.75" x14ac:dyDescent="0.2">
      <c r="A1046" s="7" t="s">
        <v>387</v>
      </c>
      <c r="B1046" s="7" t="s">
        <v>317</v>
      </c>
      <c r="C1046" s="7" t="s">
        <v>318</v>
      </c>
      <c r="D1046" s="10">
        <v>4100</v>
      </c>
      <c r="E1046" s="10">
        <v>0</v>
      </c>
      <c r="F1046" s="10">
        <v>4100</v>
      </c>
    </row>
    <row r="1047" spans="1:6" ht="12.75" x14ac:dyDescent="0.2">
      <c r="A1047" t="s">
        <v>387</v>
      </c>
      <c r="B1047" t="s">
        <v>331</v>
      </c>
      <c r="C1047" t="s">
        <v>332</v>
      </c>
      <c r="D1047" s="5">
        <v>4100</v>
      </c>
      <c r="E1047" s="5">
        <v>0</v>
      </c>
      <c r="F1047" s="5">
        <v>4100</v>
      </c>
    </row>
    <row r="1048" spans="1:6" ht="12.75" x14ac:dyDescent="0.2">
      <c r="A1048" s="2" t="s">
        <v>389</v>
      </c>
      <c r="B1048" s="2"/>
      <c r="C1048" s="2" t="s">
        <v>390</v>
      </c>
      <c r="D1048" s="8">
        <v>2560</v>
      </c>
      <c r="E1048" s="8">
        <v>0</v>
      </c>
      <c r="F1048" s="8">
        <v>2560</v>
      </c>
    </row>
    <row r="1049" spans="1:6" ht="12.75" x14ac:dyDescent="0.2">
      <c r="A1049" s="6" t="s">
        <v>389</v>
      </c>
      <c r="B1049" s="6" t="s">
        <v>3</v>
      </c>
      <c r="C1049" s="6" t="s">
        <v>4</v>
      </c>
      <c r="D1049" s="9">
        <v>2560</v>
      </c>
      <c r="E1049" s="9">
        <v>0</v>
      </c>
      <c r="F1049" s="9">
        <v>2560</v>
      </c>
    </row>
    <row r="1050" spans="1:6" ht="12.75" x14ac:dyDescent="0.2">
      <c r="A1050" s="7" t="s">
        <v>389</v>
      </c>
      <c r="B1050" s="7" t="s">
        <v>317</v>
      </c>
      <c r="C1050" s="7" t="s">
        <v>318</v>
      </c>
      <c r="D1050" s="10">
        <v>2560</v>
      </c>
      <c r="E1050" s="10">
        <v>0</v>
      </c>
      <c r="F1050" s="10">
        <v>2560</v>
      </c>
    </row>
    <row r="1051" spans="1:6" ht="12.75" x14ac:dyDescent="0.2">
      <c r="A1051" t="s">
        <v>389</v>
      </c>
      <c r="B1051" t="s">
        <v>331</v>
      </c>
      <c r="C1051" t="s">
        <v>332</v>
      </c>
      <c r="D1051" s="5">
        <v>2560</v>
      </c>
      <c r="E1051" s="5">
        <v>0</v>
      </c>
      <c r="F1051" s="5">
        <v>2560</v>
      </c>
    </row>
    <row r="1052" spans="1:6" ht="12.75" x14ac:dyDescent="0.2">
      <c r="A1052" s="2" t="s">
        <v>391</v>
      </c>
      <c r="B1052" s="2"/>
      <c r="C1052" s="2" t="s">
        <v>392</v>
      </c>
      <c r="D1052" s="8">
        <v>6000</v>
      </c>
      <c r="E1052" s="8">
        <v>0</v>
      </c>
      <c r="F1052" s="8">
        <v>6000</v>
      </c>
    </row>
    <row r="1053" spans="1:6" ht="12.75" x14ac:dyDescent="0.2">
      <c r="A1053" s="6" t="s">
        <v>391</v>
      </c>
      <c r="B1053" s="6" t="s">
        <v>13</v>
      </c>
      <c r="C1053" s="6" t="s">
        <v>14</v>
      </c>
      <c r="D1053" s="9">
        <v>6000</v>
      </c>
      <c r="E1053" s="9">
        <v>0</v>
      </c>
      <c r="F1053" s="9">
        <v>6000</v>
      </c>
    </row>
    <row r="1054" spans="1:6" ht="12.75" x14ac:dyDescent="0.2">
      <c r="A1054" s="7" t="s">
        <v>391</v>
      </c>
      <c r="B1054" s="7" t="s">
        <v>15</v>
      </c>
      <c r="C1054" s="7" t="s">
        <v>16</v>
      </c>
      <c r="D1054" s="10">
        <v>6000</v>
      </c>
      <c r="E1054" s="10">
        <v>0</v>
      </c>
      <c r="F1054" s="10">
        <v>6000</v>
      </c>
    </row>
    <row r="1055" spans="1:6" ht="12.75" x14ac:dyDescent="0.2">
      <c r="A1055" t="s">
        <v>391</v>
      </c>
      <c r="B1055" t="s">
        <v>23</v>
      </c>
      <c r="C1055" t="s">
        <v>24</v>
      </c>
      <c r="D1055" s="5">
        <v>4500</v>
      </c>
      <c r="E1055" s="5">
        <v>0</v>
      </c>
      <c r="F1055" s="5">
        <v>4500</v>
      </c>
    </row>
    <row r="1056" spans="1:6" ht="12.75" x14ac:dyDescent="0.2">
      <c r="A1056" t="s">
        <v>391</v>
      </c>
      <c r="B1056" t="s">
        <v>27</v>
      </c>
      <c r="C1056" t="s">
        <v>28</v>
      </c>
      <c r="D1056" s="5">
        <v>1500</v>
      </c>
      <c r="E1056" s="5">
        <v>0</v>
      </c>
      <c r="F1056" s="5">
        <v>1500</v>
      </c>
    </row>
    <row r="1057" spans="1:8" ht="12.75" x14ac:dyDescent="0.2">
      <c r="A1057" s="2" t="s">
        <v>393</v>
      </c>
      <c r="B1057" s="2"/>
      <c r="C1057" s="2" t="s">
        <v>394</v>
      </c>
      <c r="D1057" s="8">
        <v>101893</v>
      </c>
      <c r="E1057" s="8">
        <f>+E1058+E1061</f>
        <v>53994</v>
      </c>
      <c r="F1057" s="8">
        <f>+F1058+F1061</f>
        <v>155887</v>
      </c>
      <c r="G1057" s="37"/>
      <c r="H1057" s="5"/>
    </row>
    <row r="1058" spans="1:8" ht="12.75" x14ac:dyDescent="0.2">
      <c r="A1058" s="6" t="s">
        <v>393</v>
      </c>
      <c r="B1058" s="6" t="s">
        <v>3</v>
      </c>
      <c r="C1058" s="6" t="s">
        <v>4</v>
      </c>
      <c r="D1058" s="9">
        <v>0</v>
      </c>
      <c r="E1058" s="9">
        <f>+E1059</f>
        <v>3000</v>
      </c>
      <c r="F1058" s="9">
        <f>+F1059</f>
        <v>3000</v>
      </c>
    </row>
    <row r="1059" spans="1:8" ht="12.75" x14ac:dyDescent="0.2">
      <c r="A1059" s="7" t="s">
        <v>393</v>
      </c>
      <c r="B1059" s="7" t="s">
        <v>317</v>
      </c>
      <c r="C1059" s="7" t="s">
        <v>318</v>
      </c>
      <c r="D1059" s="10">
        <v>0</v>
      </c>
      <c r="E1059" s="10">
        <f>SUM(E1060)</f>
        <v>3000</v>
      </c>
      <c r="F1059" s="10">
        <f>SUM(F1060)</f>
        <v>3000</v>
      </c>
    </row>
    <row r="1060" spans="1:8" ht="22.5" x14ac:dyDescent="0.2">
      <c r="A1060" t="s">
        <v>393</v>
      </c>
      <c r="B1060" t="s">
        <v>331</v>
      </c>
      <c r="C1060" t="s">
        <v>332</v>
      </c>
      <c r="D1060" s="5">
        <v>0</v>
      </c>
      <c r="E1060" s="5">
        <v>3000</v>
      </c>
      <c r="F1060" s="5">
        <v>3000</v>
      </c>
      <c r="G1060" s="36" t="s">
        <v>673</v>
      </c>
    </row>
    <row r="1061" spans="1:8" ht="12.75" x14ac:dyDescent="0.2">
      <c r="A1061" s="6" t="s">
        <v>393</v>
      </c>
      <c r="B1061" s="6" t="s">
        <v>13</v>
      </c>
      <c r="C1061" s="6" t="s">
        <v>14</v>
      </c>
      <c r="D1061" s="9">
        <v>101893</v>
      </c>
      <c r="E1061" s="9">
        <f>+E1062+E1065</f>
        <v>50994</v>
      </c>
      <c r="F1061" s="9">
        <f>+F1062+F1065</f>
        <v>152887</v>
      </c>
    </row>
    <row r="1062" spans="1:8" ht="56.25" x14ac:dyDescent="0.2">
      <c r="A1062" s="7" t="s">
        <v>393</v>
      </c>
      <c r="B1062" s="7" t="s">
        <v>15</v>
      </c>
      <c r="C1062" s="7" t="s">
        <v>16</v>
      </c>
      <c r="D1062" s="10">
        <f t="shared" ref="D1062" si="58">SUM(D1063:D1064)</f>
        <v>58823</v>
      </c>
      <c r="E1062" s="10">
        <f>SUM(E1063:E1064)</f>
        <v>37594</v>
      </c>
      <c r="F1062" s="10">
        <f>SUM(F1063:F1064)</f>
        <v>96417</v>
      </c>
      <c r="G1062" s="36" t="s">
        <v>680</v>
      </c>
    </row>
    <row r="1063" spans="1:8" ht="12.75" x14ac:dyDescent="0.2">
      <c r="A1063" t="s">
        <v>393</v>
      </c>
      <c r="B1063" t="s">
        <v>21</v>
      </c>
      <c r="C1063" t="s">
        <v>22</v>
      </c>
      <c r="D1063" s="5">
        <v>43963</v>
      </c>
      <c r="E1063" s="5">
        <f>26677+900+523</f>
        <v>28100</v>
      </c>
      <c r="F1063" s="5">
        <f>+E1063+D1063</f>
        <v>72063</v>
      </c>
    </row>
    <row r="1064" spans="1:8" ht="12.75" x14ac:dyDescent="0.2">
      <c r="A1064" t="s">
        <v>393</v>
      </c>
      <c r="B1064" t="s">
        <v>27</v>
      </c>
      <c r="C1064" t="s">
        <v>28</v>
      </c>
      <c r="D1064" s="5">
        <v>14860</v>
      </c>
      <c r="E1064" s="5">
        <f>9017+300+177</f>
        <v>9494</v>
      </c>
      <c r="F1064" s="5">
        <f>+E1064+D1064</f>
        <v>24354</v>
      </c>
    </row>
    <row r="1065" spans="1:8" ht="12.75" x14ac:dyDescent="0.2">
      <c r="A1065" s="7" t="s">
        <v>393</v>
      </c>
      <c r="B1065" s="7" t="s">
        <v>29</v>
      </c>
      <c r="C1065" s="7" t="s">
        <v>30</v>
      </c>
      <c r="D1065" s="10">
        <v>43070</v>
      </c>
      <c r="E1065" s="10">
        <f>SUM(E1066:E1083)-E1069</f>
        <v>13400</v>
      </c>
      <c r="F1065" s="10">
        <f>SUM(F1066:F1083)-F1069</f>
        <v>56470</v>
      </c>
    </row>
    <row r="1066" spans="1:8" ht="12.75" x14ac:dyDescent="0.2">
      <c r="A1066" t="s">
        <v>393</v>
      </c>
      <c r="B1066" t="s">
        <v>31</v>
      </c>
      <c r="C1066" t="s">
        <v>32</v>
      </c>
      <c r="D1066" s="5">
        <v>2000</v>
      </c>
      <c r="E1066" s="5">
        <v>0</v>
      </c>
      <c r="F1066" s="5">
        <f t="shared" ref="F1066:F1068" si="59">+E1066+D1066</f>
        <v>2000</v>
      </c>
    </row>
    <row r="1067" spans="1:8" ht="12.75" x14ac:dyDescent="0.2">
      <c r="A1067" t="s">
        <v>393</v>
      </c>
      <c r="B1067" t="s">
        <v>35</v>
      </c>
      <c r="C1067" t="s">
        <v>36</v>
      </c>
      <c r="D1067" s="5">
        <v>150</v>
      </c>
      <c r="E1067" s="5">
        <v>0</v>
      </c>
      <c r="F1067" s="5">
        <f t="shared" si="59"/>
        <v>150</v>
      </c>
    </row>
    <row r="1068" spans="1:8" ht="56.25" x14ac:dyDescent="0.2">
      <c r="A1068" t="s">
        <v>393</v>
      </c>
      <c r="B1068" t="s">
        <v>37</v>
      </c>
      <c r="C1068" t="s">
        <v>38</v>
      </c>
      <c r="D1068" s="5">
        <v>600</v>
      </c>
      <c r="E1068" s="5">
        <v>2600</v>
      </c>
      <c r="F1068" s="5">
        <f t="shared" si="59"/>
        <v>3200</v>
      </c>
      <c r="G1068" s="36" t="s">
        <v>674</v>
      </c>
    </row>
    <row r="1069" spans="1:8" ht="12.75" x14ac:dyDescent="0.2">
      <c r="A1069" s="14" t="s">
        <v>393</v>
      </c>
      <c r="B1069" s="14" t="s">
        <v>39</v>
      </c>
      <c r="C1069" s="14" t="s">
        <v>40</v>
      </c>
      <c r="D1069" s="15">
        <v>26220</v>
      </c>
      <c r="E1069" s="15">
        <f>SUM(E1070:E1077)</f>
        <v>6340</v>
      </c>
      <c r="F1069" s="15">
        <f>SUM(F1070:F1077)</f>
        <v>32560</v>
      </c>
    </row>
    <row r="1070" spans="1:8" ht="12.75" x14ac:dyDescent="0.2">
      <c r="A1070" s="28" t="s">
        <v>393</v>
      </c>
      <c r="B1070" s="28" t="s">
        <v>41</v>
      </c>
      <c r="C1070" s="28" t="s">
        <v>42</v>
      </c>
      <c r="D1070" s="29">
        <v>10000</v>
      </c>
      <c r="E1070" s="29">
        <v>0</v>
      </c>
      <c r="F1070" s="29">
        <f t="shared" ref="F1070:F1083" si="60">+E1070+D1070</f>
        <v>10000</v>
      </c>
    </row>
    <row r="1071" spans="1:8" ht="12.75" x14ac:dyDescent="0.2">
      <c r="A1071" s="28" t="s">
        <v>393</v>
      </c>
      <c r="B1071" s="28" t="s">
        <v>43</v>
      </c>
      <c r="C1071" s="28" t="s">
        <v>44</v>
      </c>
      <c r="D1071" s="29">
        <v>5500</v>
      </c>
      <c r="E1071" s="29">
        <v>0</v>
      </c>
      <c r="F1071" s="29">
        <f t="shared" si="60"/>
        <v>5500</v>
      </c>
    </row>
    <row r="1072" spans="1:8" ht="12.75" x14ac:dyDescent="0.2">
      <c r="A1072" s="28" t="s">
        <v>393</v>
      </c>
      <c r="B1072" s="28" t="s">
        <v>45</v>
      </c>
      <c r="C1072" s="28" t="s">
        <v>46</v>
      </c>
      <c r="D1072" s="29">
        <v>3000</v>
      </c>
      <c r="E1072" s="29">
        <v>0</v>
      </c>
      <c r="F1072" s="29">
        <f t="shared" si="60"/>
        <v>3000</v>
      </c>
    </row>
    <row r="1073" spans="1:7" ht="12.75" x14ac:dyDescent="0.2">
      <c r="A1073" s="28" t="s">
        <v>393</v>
      </c>
      <c r="B1073" s="28" t="s">
        <v>47</v>
      </c>
      <c r="C1073" s="28" t="s">
        <v>48</v>
      </c>
      <c r="D1073" s="29">
        <v>2500</v>
      </c>
      <c r="E1073" s="29">
        <v>0</v>
      </c>
      <c r="F1073" s="29">
        <f t="shared" si="60"/>
        <v>2500</v>
      </c>
    </row>
    <row r="1074" spans="1:7" ht="12.75" x14ac:dyDescent="0.2">
      <c r="A1074" s="28" t="s">
        <v>393</v>
      </c>
      <c r="B1074" s="28" t="s">
        <v>49</v>
      </c>
      <c r="C1074" s="28" t="s">
        <v>50</v>
      </c>
      <c r="D1074" s="29">
        <v>3300</v>
      </c>
      <c r="E1074" s="29">
        <v>0</v>
      </c>
      <c r="F1074" s="29">
        <f t="shared" si="60"/>
        <v>3300</v>
      </c>
    </row>
    <row r="1075" spans="1:7" ht="12.75" x14ac:dyDescent="0.2">
      <c r="A1075" s="28" t="s">
        <v>393</v>
      </c>
      <c r="B1075" s="28" t="s">
        <v>51</v>
      </c>
      <c r="C1075" s="28" t="s">
        <v>52</v>
      </c>
      <c r="D1075" s="29">
        <v>1000</v>
      </c>
      <c r="E1075" s="29">
        <v>0</v>
      </c>
      <c r="F1075" s="29">
        <f t="shared" si="60"/>
        <v>1000</v>
      </c>
    </row>
    <row r="1076" spans="1:7" ht="45" x14ac:dyDescent="0.2">
      <c r="A1076" s="28" t="s">
        <v>393</v>
      </c>
      <c r="B1076" s="28" t="s">
        <v>53</v>
      </c>
      <c r="C1076" s="28" t="s">
        <v>54</v>
      </c>
      <c r="D1076" s="29">
        <v>600</v>
      </c>
      <c r="E1076" s="29">
        <f>2340+4000</f>
        <v>6340</v>
      </c>
      <c r="F1076" s="29">
        <f t="shared" si="60"/>
        <v>6940</v>
      </c>
      <c r="G1076" s="40" t="s">
        <v>682</v>
      </c>
    </row>
    <row r="1077" spans="1:7" ht="12.75" x14ac:dyDescent="0.2">
      <c r="A1077" s="28" t="s">
        <v>393</v>
      </c>
      <c r="B1077" s="28" t="s">
        <v>55</v>
      </c>
      <c r="C1077" s="28" t="s">
        <v>56</v>
      </c>
      <c r="D1077" s="29">
        <v>320</v>
      </c>
      <c r="E1077" s="29">
        <v>0</v>
      </c>
      <c r="F1077" s="29">
        <f t="shared" si="60"/>
        <v>320</v>
      </c>
    </row>
    <row r="1078" spans="1:7" ht="12.75" x14ac:dyDescent="0.2">
      <c r="A1078" t="s">
        <v>393</v>
      </c>
      <c r="B1078" t="s">
        <v>57</v>
      </c>
      <c r="C1078" t="s">
        <v>58</v>
      </c>
      <c r="D1078" s="5">
        <v>13000</v>
      </c>
      <c r="E1078" s="5">
        <v>0</v>
      </c>
      <c r="F1078" s="5">
        <f t="shared" si="60"/>
        <v>13000</v>
      </c>
    </row>
    <row r="1079" spans="1:7" ht="12.75" x14ac:dyDescent="0.2">
      <c r="A1079" t="s">
        <v>393</v>
      </c>
      <c r="B1079" t="s">
        <v>59</v>
      </c>
      <c r="C1079" t="s">
        <v>60</v>
      </c>
      <c r="D1079" s="5">
        <v>500</v>
      </c>
      <c r="E1079" s="5">
        <v>0</v>
      </c>
      <c r="F1079" s="5">
        <f t="shared" si="60"/>
        <v>500</v>
      </c>
    </row>
    <row r="1080" spans="1:7" ht="33.75" x14ac:dyDescent="0.2">
      <c r="A1080" t="s">
        <v>393</v>
      </c>
      <c r="B1080" t="s">
        <v>61</v>
      </c>
      <c r="C1080" t="s">
        <v>62</v>
      </c>
      <c r="D1080" s="5">
        <v>300</v>
      </c>
      <c r="E1080" s="5">
        <f>3000+960</f>
        <v>3960</v>
      </c>
      <c r="F1080" s="5">
        <f t="shared" si="60"/>
        <v>4260</v>
      </c>
      <c r="G1080" s="40" t="s">
        <v>681</v>
      </c>
    </row>
    <row r="1081" spans="1:7" ht="12.75" x14ac:dyDescent="0.2">
      <c r="A1081" t="s">
        <v>393</v>
      </c>
      <c r="B1081" t="s">
        <v>63</v>
      </c>
      <c r="C1081" t="s">
        <v>64</v>
      </c>
      <c r="D1081" s="5">
        <v>200</v>
      </c>
      <c r="E1081" s="5">
        <v>0</v>
      </c>
      <c r="F1081" s="5">
        <f t="shared" si="60"/>
        <v>200</v>
      </c>
    </row>
    <row r="1082" spans="1:7" ht="12.75" x14ac:dyDescent="0.2">
      <c r="A1082" t="s">
        <v>393</v>
      </c>
      <c r="B1082" t="s">
        <v>195</v>
      </c>
      <c r="C1082" t="s">
        <v>196</v>
      </c>
      <c r="D1082" s="5">
        <v>100</v>
      </c>
      <c r="E1082" s="5">
        <v>0</v>
      </c>
      <c r="F1082" s="5">
        <f t="shared" si="60"/>
        <v>100</v>
      </c>
    </row>
    <row r="1083" spans="1:7" ht="12.75" x14ac:dyDescent="0.2">
      <c r="A1083" t="s">
        <v>393</v>
      </c>
      <c r="B1083" t="s">
        <v>65</v>
      </c>
      <c r="C1083" t="s">
        <v>66</v>
      </c>
      <c r="D1083" s="5">
        <v>0</v>
      </c>
      <c r="E1083" s="5">
        <v>500</v>
      </c>
      <c r="F1083" s="5">
        <f t="shared" si="60"/>
        <v>500</v>
      </c>
      <c r="G1083" s="36" t="s">
        <v>666</v>
      </c>
    </row>
    <row r="1084" spans="1:7" ht="12.75" x14ac:dyDescent="0.2">
      <c r="A1084" s="2" t="s">
        <v>395</v>
      </c>
      <c r="B1084" s="2"/>
      <c r="C1084" s="2" t="s">
        <v>396</v>
      </c>
      <c r="D1084" s="8">
        <v>110700</v>
      </c>
      <c r="E1084" s="8">
        <f>+E1085+E1089</f>
        <v>12700</v>
      </c>
      <c r="F1084" s="8">
        <f>+F1085+F1089</f>
        <v>123400</v>
      </c>
    </row>
    <row r="1085" spans="1:7" ht="12.75" x14ac:dyDescent="0.2">
      <c r="A1085" s="6" t="s">
        <v>395</v>
      </c>
      <c r="B1085" s="6" t="s">
        <v>13</v>
      </c>
      <c r="C1085" s="6" t="s">
        <v>14</v>
      </c>
      <c r="D1085" s="9">
        <v>110700</v>
      </c>
      <c r="E1085" s="9">
        <f>+E1086</f>
        <v>12700</v>
      </c>
      <c r="F1085" s="9">
        <f>+F1086</f>
        <v>106600</v>
      </c>
    </row>
    <row r="1086" spans="1:7" ht="12.75" x14ac:dyDescent="0.2">
      <c r="A1086" s="7" t="s">
        <v>395</v>
      </c>
      <c r="B1086" s="7" t="s">
        <v>15</v>
      </c>
      <c r="C1086" s="7" t="s">
        <v>16</v>
      </c>
      <c r="D1086" s="10">
        <v>93900</v>
      </c>
      <c r="E1086" s="10">
        <f>SUM(E1087:E1088)</f>
        <v>12700</v>
      </c>
      <c r="F1086" s="10">
        <f>SUM(F1087:F1088)</f>
        <v>106600</v>
      </c>
    </row>
    <row r="1087" spans="1:7" ht="12.75" x14ac:dyDescent="0.2">
      <c r="A1087" t="s">
        <v>395</v>
      </c>
      <c r="B1087" t="s">
        <v>19</v>
      </c>
      <c r="C1087" t="s">
        <v>20</v>
      </c>
      <c r="D1087" s="5">
        <v>69900</v>
      </c>
      <c r="E1087" s="5">
        <f>8400+1120</f>
        <v>9520</v>
      </c>
      <c r="F1087" s="5">
        <f>SUBTOTAL(9,D1087:E1087)</f>
        <v>79420</v>
      </c>
      <c r="G1087" s="36" t="s">
        <v>701</v>
      </c>
    </row>
    <row r="1088" spans="1:7" ht="12.75" x14ac:dyDescent="0.2">
      <c r="A1088" t="s">
        <v>395</v>
      </c>
      <c r="B1088" t="s">
        <v>27</v>
      </c>
      <c r="C1088" t="s">
        <v>28</v>
      </c>
      <c r="D1088" s="5">
        <v>24000</v>
      </c>
      <c r="E1088" s="5">
        <f>2800+380</f>
        <v>3180</v>
      </c>
      <c r="F1088" s="5">
        <f>SUBTOTAL(9,D1088:E1088)</f>
        <v>27180</v>
      </c>
    </row>
    <row r="1089" spans="1:6" ht="12.75" x14ac:dyDescent="0.2">
      <c r="A1089" s="7" t="s">
        <v>395</v>
      </c>
      <c r="B1089" s="7" t="s">
        <v>29</v>
      </c>
      <c r="C1089" s="7" t="s">
        <v>30</v>
      </c>
      <c r="D1089" s="10">
        <v>16800</v>
      </c>
      <c r="E1089" s="10">
        <f>SUBTOTAL(9,E1090:E1096)</f>
        <v>0</v>
      </c>
      <c r="F1089" s="10">
        <f>SUBTOTAL(9,F1090:F1096)</f>
        <v>16800</v>
      </c>
    </row>
    <row r="1090" spans="1:6" ht="12.75" x14ac:dyDescent="0.2">
      <c r="A1090" t="s">
        <v>395</v>
      </c>
      <c r="B1090" t="s">
        <v>31</v>
      </c>
      <c r="C1090" t="s">
        <v>32</v>
      </c>
      <c r="D1090" s="5">
        <v>1000</v>
      </c>
      <c r="E1090" s="5">
        <v>0</v>
      </c>
      <c r="F1090" s="5">
        <f t="shared" ref="F1090:F1096" si="61">SUM(D1090:E1090)</f>
        <v>1000</v>
      </c>
    </row>
    <row r="1091" spans="1:6" ht="12.75" x14ac:dyDescent="0.2">
      <c r="A1091" t="s">
        <v>395</v>
      </c>
      <c r="B1091" t="s">
        <v>35</v>
      </c>
      <c r="C1091" t="s">
        <v>36</v>
      </c>
      <c r="D1091" s="5">
        <v>300</v>
      </c>
      <c r="E1091" s="5">
        <v>0</v>
      </c>
      <c r="F1091" s="5">
        <f t="shared" si="61"/>
        <v>300</v>
      </c>
    </row>
    <row r="1092" spans="1:6" ht="12.75" x14ac:dyDescent="0.2">
      <c r="A1092" t="s">
        <v>395</v>
      </c>
      <c r="B1092" t="s">
        <v>37</v>
      </c>
      <c r="C1092" t="s">
        <v>38</v>
      </c>
      <c r="D1092" s="5">
        <v>1000</v>
      </c>
      <c r="E1092" s="5">
        <v>0</v>
      </c>
      <c r="F1092" s="5">
        <f t="shared" si="61"/>
        <v>1000</v>
      </c>
    </row>
    <row r="1093" spans="1:6" ht="12.75" x14ac:dyDescent="0.2">
      <c r="A1093" t="s">
        <v>395</v>
      </c>
      <c r="B1093" t="s">
        <v>59</v>
      </c>
      <c r="C1093" t="s">
        <v>60</v>
      </c>
      <c r="D1093" s="5">
        <v>2500</v>
      </c>
      <c r="E1093" s="5">
        <v>0</v>
      </c>
      <c r="F1093" s="5">
        <f t="shared" si="61"/>
        <v>2500</v>
      </c>
    </row>
    <row r="1094" spans="1:6" ht="12.75" x14ac:dyDescent="0.2">
      <c r="A1094" t="s">
        <v>395</v>
      </c>
      <c r="B1094" t="s">
        <v>195</v>
      </c>
      <c r="C1094" t="s">
        <v>196</v>
      </c>
      <c r="D1094" s="5">
        <v>300</v>
      </c>
      <c r="E1094" s="5">
        <v>0</v>
      </c>
      <c r="F1094" s="5">
        <f t="shared" si="61"/>
        <v>300</v>
      </c>
    </row>
    <row r="1095" spans="1:6" ht="12.75" x14ac:dyDescent="0.2">
      <c r="A1095" t="s">
        <v>395</v>
      </c>
      <c r="B1095" t="s">
        <v>65</v>
      </c>
      <c r="C1095" t="s">
        <v>66</v>
      </c>
      <c r="D1095" s="5">
        <v>1500</v>
      </c>
      <c r="E1095" s="5">
        <v>0</v>
      </c>
      <c r="F1095" s="5">
        <f t="shared" si="61"/>
        <v>1500</v>
      </c>
    </row>
    <row r="1096" spans="1:6" ht="12.75" x14ac:dyDescent="0.2">
      <c r="A1096" t="s">
        <v>395</v>
      </c>
      <c r="B1096" t="s">
        <v>333</v>
      </c>
      <c r="C1096" t="s">
        <v>334</v>
      </c>
      <c r="D1096" s="5">
        <v>10200</v>
      </c>
      <c r="E1096" s="5">
        <v>0</v>
      </c>
      <c r="F1096" s="5">
        <f t="shared" si="61"/>
        <v>10200</v>
      </c>
    </row>
    <row r="1097" spans="1:6" ht="12.75" x14ac:dyDescent="0.2">
      <c r="A1097" s="2" t="s">
        <v>397</v>
      </c>
      <c r="B1097" s="2"/>
      <c r="C1097" s="2" t="s">
        <v>398</v>
      </c>
      <c r="D1097" s="8">
        <v>4500</v>
      </c>
      <c r="E1097" s="8">
        <v>0</v>
      </c>
      <c r="F1097" s="8">
        <v>4500</v>
      </c>
    </row>
    <row r="1098" spans="1:6" ht="12.75" x14ac:dyDescent="0.2">
      <c r="A1098" s="6" t="s">
        <v>397</v>
      </c>
      <c r="B1098" s="6" t="s">
        <v>13</v>
      </c>
      <c r="C1098" s="6" t="s">
        <v>14</v>
      </c>
      <c r="D1098" s="9">
        <v>4500</v>
      </c>
      <c r="E1098" s="9">
        <v>0</v>
      </c>
      <c r="F1098" s="9">
        <v>4500</v>
      </c>
    </row>
    <row r="1099" spans="1:6" ht="12.75" x14ac:dyDescent="0.2">
      <c r="A1099" s="7" t="s">
        <v>397</v>
      </c>
      <c r="B1099" s="7" t="s">
        <v>29</v>
      </c>
      <c r="C1099" s="7" t="s">
        <v>30</v>
      </c>
      <c r="D1099" s="10">
        <v>4500</v>
      </c>
      <c r="E1099" s="10">
        <v>0</v>
      </c>
      <c r="F1099" s="10">
        <v>4500</v>
      </c>
    </row>
    <row r="1100" spans="1:6" ht="12.75" x14ac:dyDescent="0.2">
      <c r="A1100" t="s">
        <v>397</v>
      </c>
      <c r="B1100" t="s">
        <v>333</v>
      </c>
      <c r="C1100" t="s">
        <v>334</v>
      </c>
      <c r="D1100" s="5">
        <v>4500</v>
      </c>
      <c r="E1100" s="5">
        <v>0</v>
      </c>
      <c r="F1100" s="5">
        <v>4500</v>
      </c>
    </row>
  </sheetData>
  <autoFilter ref="A6:F1100"/>
  <pageMargins left="0.25" right="0.25" top="0.75" bottom="0.75" header="0.3" footer="0.3"/>
  <pageSetup paperSize="9" orientation="landscape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2</vt:i4>
      </vt:variant>
    </vt:vector>
  </HeadingPairs>
  <TitlesOfParts>
    <vt:vector size="4" baseType="lpstr">
      <vt:lpstr>Tulud</vt:lpstr>
      <vt:lpstr>2016 EA Kulud TA lõikes</vt:lpstr>
      <vt:lpstr>'2016 EA Kulud TA lõikes'!Prinditiitlid</vt:lpstr>
      <vt:lpstr>Tulud!Prinditiitlid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Lii</cp:lastModifiedBy>
  <cp:lastPrinted>2016-06-15T06:17:49Z</cp:lastPrinted>
  <dcterms:created xsi:type="dcterms:W3CDTF">2016-04-04T14:23:07Z</dcterms:created>
  <dcterms:modified xsi:type="dcterms:W3CDTF">2016-06-30T07:54:34Z</dcterms:modified>
</cp:coreProperties>
</file>