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0" yWindow="-30" windowWidth="10605" windowHeight="9660"/>
  </bookViews>
  <sheets>
    <sheet name="Lisa 1" sheetId="1" r:id="rId1"/>
    <sheet name="Lisa 2" sheetId="9" r:id="rId2"/>
  </sheets>
  <definedNames>
    <definedName name="_xlnm._FilterDatabase" localSheetId="1" hidden="1">'Lisa 2'!$A$5:$D$240</definedName>
    <definedName name="_xlnm.Print_Titles" localSheetId="0">'Lisa 1'!$5:$5</definedName>
    <definedName name="_xlnm.Print_Titles" localSheetId="1">'Lisa 2'!$5:$5</definedName>
  </definedNames>
  <calcPr calcId="145621"/>
</workbook>
</file>

<file path=xl/calcChain.xml><?xml version="1.0" encoding="utf-8"?>
<calcChain xmlns="http://schemas.openxmlformats.org/spreadsheetml/2006/main">
  <c r="F113" i="9" l="1"/>
  <c r="F107" i="9"/>
  <c r="F106" i="9" s="1"/>
  <c r="F95" i="9"/>
  <c r="F92" i="9"/>
  <c r="F93" i="9"/>
  <c r="F94" i="9"/>
  <c r="F15" i="9"/>
  <c r="F27" i="9" l="1"/>
  <c r="F26" i="9" s="1"/>
  <c r="E15" i="9"/>
  <c r="D107" i="9"/>
  <c r="E194" i="9"/>
  <c r="E145" i="9"/>
  <c r="E234" i="9"/>
  <c r="D234" i="9"/>
  <c r="E221" i="9"/>
  <c r="D221" i="9"/>
  <c r="E218" i="9"/>
  <c r="D218" i="9"/>
  <c r="E215" i="9"/>
  <c r="D215" i="9"/>
  <c r="D194" i="9"/>
  <c r="E183" i="9"/>
  <c r="D183" i="9"/>
  <c r="E178" i="9"/>
  <c r="D178" i="9"/>
  <c r="E175" i="9"/>
  <c r="D175" i="9"/>
  <c r="E169" i="9"/>
  <c r="D169" i="9"/>
  <c r="E148" i="9"/>
  <c r="D148" i="9"/>
  <c r="D144" i="9" s="1"/>
  <c r="D145" i="9"/>
  <c r="E139" i="9"/>
  <c r="D139" i="9"/>
  <c r="E128" i="9"/>
  <c r="D128" i="9"/>
  <c r="E125" i="9"/>
  <c r="D125" i="9"/>
  <c r="E239" i="9"/>
  <c r="D239" i="9"/>
  <c r="E237" i="9"/>
  <c r="D237" i="9"/>
  <c r="E232" i="9"/>
  <c r="D232" i="9"/>
  <c r="E230" i="9"/>
  <c r="D230" i="9"/>
  <c r="E228" i="9"/>
  <c r="D228" i="9"/>
  <c r="E226" i="9"/>
  <c r="D226" i="9"/>
  <c r="E224" i="9"/>
  <c r="D224" i="9"/>
  <c r="E213" i="9"/>
  <c r="D213" i="9"/>
  <c r="E211" i="9"/>
  <c r="D211" i="9"/>
  <c r="E209" i="9"/>
  <c r="D209" i="9"/>
  <c r="E207" i="9"/>
  <c r="D207" i="9"/>
  <c r="E205" i="9"/>
  <c r="D205" i="9"/>
  <c r="E203" i="9"/>
  <c r="D203" i="9"/>
  <c r="E201" i="9"/>
  <c r="D201" i="9"/>
  <c r="E199" i="9"/>
  <c r="D199" i="9"/>
  <c r="E197" i="9"/>
  <c r="D197" i="9"/>
  <c r="F192" i="9"/>
  <c r="E192" i="9"/>
  <c r="D192" i="9"/>
  <c r="E190" i="9"/>
  <c r="D190" i="9"/>
  <c r="E188" i="9"/>
  <c r="D188" i="9"/>
  <c r="E186" i="9"/>
  <c r="D186" i="9"/>
  <c r="E181" i="9"/>
  <c r="D181" i="9"/>
  <c r="E173" i="9"/>
  <c r="D173" i="9"/>
  <c r="D172" i="9" s="1"/>
  <c r="E167" i="9"/>
  <c r="D167" i="9"/>
  <c r="E165" i="9"/>
  <c r="D165" i="9"/>
  <c r="E163" i="9"/>
  <c r="D163" i="9"/>
  <c r="E161" i="9"/>
  <c r="D161" i="9"/>
  <c r="E159" i="9"/>
  <c r="D159" i="9"/>
  <c r="E157" i="9"/>
  <c r="D157" i="9"/>
  <c r="E155" i="9"/>
  <c r="D155" i="9"/>
  <c r="E153" i="9"/>
  <c r="D153" i="9"/>
  <c r="F151" i="9"/>
  <c r="E151" i="9"/>
  <c r="D151" i="9"/>
  <c r="E142" i="9"/>
  <c r="D142" i="9"/>
  <c r="E137" i="9"/>
  <c r="D137" i="9"/>
  <c r="E135" i="9"/>
  <c r="D135" i="9"/>
  <c r="E133" i="9"/>
  <c r="D133" i="9"/>
  <c r="E131" i="9"/>
  <c r="D131" i="9"/>
  <c r="F240" i="9"/>
  <c r="F239" i="9" s="1"/>
  <c r="F238" i="9"/>
  <c r="F237" i="9" s="1"/>
  <c r="F236" i="9"/>
  <c r="F235" i="9"/>
  <c r="F234" i="9" s="1"/>
  <c r="F233" i="9"/>
  <c r="F232" i="9" s="1"/>
  <c r="F231" i="9"/>
  <c r="F230" i="9" s="1"/>
  <c r="F229" i="9"/>
  <c r="F228" i="9" s="1"/>
  <c r="F227" i="9"/>
  <c r="F226" i="9" s="1"/>
  <c r="F225" i="9"/>
  <c r="F224" i="9" s="1"/>
  <c r="F223" i="9"/>
  <c r="F222" i="9"/>
  <c r="F220" i="9"/>
  <c r="F219" i="9"/>
  <c r="F217" i="9"/>
  <c r="F216" i="9"/>
  <c r="F214" i="9"/>
  <c r="F213" i="9" s="1"/>
  <c r="F212" i="9"/>
  <c r="F211" i="9" s="1"/>
  <c r="F210" i="9"/>
  <c r="F209" i="9" s="1"/>
  <c r="F208" i="9"/>
  <c r="F207" i="9" s="1"/>
  <c r="F206" i="9"/>
  <c r="F205" i="9" s="1"/>
  <c r="F204" i="9"/>
  <c r="F203" i="9" s="1"/>
  <c r="F202" i="9"/>
  <c r="F201" i="9" s="1"/>
  <c r="F200" i="9"/>
  <c r="F199" i="9" s="1"/>
  <c r="F198" i="9"/>
  <c r="F197" i="9" s="1"/>
  <c r="F196" i="9"/>
  <c r="F195" i="9"/>
  <c r="F193" i="9"/>
  <c r="F191" i="9"/>
  <c r="F190" i="9" s="1"/>
  <c r="F189" i="9"/>
  <c r="F188" i="9" s="1"/>
  <c r="F187" i="9"/>
  <c r="F186" i="9" s="1"/>
  <c r="F185" i="9"/>
  <c r="F184" i="9"/>
  <c r="F183" i="9" s="1"/>
  <c r="F182" i="9"/>
  <c r="F181" i="9" s="1"/>
  <c r="F180" i="9"/>
  <c r="F179" i="9"/>
  <c r="F177" i="9"/>
  <c r="F175" i="9" s="1"/>
  <c r="F176" i="9"/>
  <c r="F174" i="9"/>
  <c r="F173" i="9" s="1"/>
  <c r="F171" i="9"/>
  <c r="F170" i="9"/>
  <c r="F168" i="9"/>
  <c r="F167" i="9" s="1"/>
  <c r="F166" i="9"/>
  <c r="F165" i="9" s="1"/>
  <c r="F164" i="9"/>
  <c r="F163" i="9" s="1"/>
  <c r="F162" i="9"/>
  <c r="F161" i="9" s="1"/>
  <c r="F160" i="9"/>
  <c r="F159" i="9" s="1"/>
  <c r="F158" i="9"/>
  <c r="F157" i="9" s="1"/>
  <c r="F156" i="9"/>
  <c r="F155" i="9" s="1"/>
  <c r="F154" i="9"/>
  <c r="F153" i="9" s="1"/>
  <c r="F152" i="9"/>
  <c r="F150" i="9"/>
  <c r="F149" i="9"/>
  <c r="F147" i="9"/>
  <c r="F145" i="9" s="1"/>
  <c r="F146" i="9"/>
  <c r="F143" i="9"/>
  <c r="F142" i="9" s="1"/>
  <c r="F141" i="9"/>
  <c r="F140" i="9"/>
  <c r="F138" i="9"/>
  <c r="F137" i="9" s="1"/>
  <c r="F136" i="9"/>
  <c r="F135" i="9" s="1"/>
  <c r="F134" i="9"/>
  <c r="F133" i="9" s="1"/>
  <c r="F132" i="9"/>
  <c r="F131" i="9" s="1"/>
  <c r="F130" i="9"/>
  <c r="F128" i="9" s="1"/>
  <c r="F126" i="9"/>
  <c r="F125" i="9" s="1"/>
  <c r="F122" i="9" s="1"/>
  <c r="F124" i="9"/>
  <c r="F123" i="9" s="1"/>
  <c r="E123" i="9"/>
  <c r="E122" i="9" s="1"/>
  <c r="D123" i="9"/>
  <c r="D122" i="9" s="1"/>
  <c r="E113" i="9"/>
  <c r="D113" i="9"/>
  <c r="F110" i="9"/>
  <c r="E110" i="9"/>
  <c r="D110" i="9"/>
  <c r="E108" i="9"/>
  <c r="F108" i="9"/>
  <c r="D108" i="9"/>
  <c r="E106" i="9"/>
  <c r="E104" i="9"/>
  <c r="F104" i="9"/>
  <c r="D104" i="9"/>
  <c r="E101" i="9"/>
  <c r="F101" i="9"/>
  <c r="D101" i="9"/>
  <c r="E99" i="9"/>
  <c r="F99" i="9"/>
  <c r="D99" i="9"/>
  <c r="E97" i="9"/>
  <c r="F97" i="9"/>
  <c r="D97" i="9"/>
  <c r="E95" i="9"/>
  <c r="D95" i="9"/>
  <c r="E92" i="9"/>
  <c r="D92" i="9"/>
  <c r="E90" i="9"/>
  <c r="F90" i="9"/>
  <c r="D90" i="9"/>
  <c r="E119" i="9"/>
  <c r="E117" i="9"/>
  <c r="E115" i="9"/>
  <c r="D115" i="9"/>
  <c r="E81" i="9"/>
  <c r="D81" i="9"/>
  <c r="E85" i="9"/>
  <c r="F86" i="9"/>
  <c r="F85" i="9" s="1"/>
  <c r="F84" i="9" s="1"/>
  <c r="E84" i="9"/>
  <c r="D84" i="9"/>
  <c r="E77" i="9"/>
  <c r="F80" i="9"/>
  <c r="F79" i="9"/>
  <c r="F78" i="9"/>
  <c r="F82" i="9"/>
  <c r="F81" i="9" s="1"/>
  <c r="F76" i="9"/>
  <c r="E75" i="9"/>
  <c r="F75" i="9"/>
  <c r="D75" i="9"/>
  <c r="F73" i="9"/>
  <c r="F72" i="9" s="1"/>
  <c r="E72" i="9"/>
  <c r="D72" i="9"/>
  <c r="F71" i="9"/>
  <c r="F70" i="9" s="1"/>
  <c r="E70" i="9"/>
  <c r="F69" i="9"/>
  <c r="F68" i="9" s="1"/>
  <c r="E68" i="9"/>
  <c r="F67" i="9"/>
  <c r="F66" i="9" s="1"/>
  <c r="E66" i="9"/>
  <c r="D66" i="9"/>
  <c r="E64" i="9"/>
  <c r="D64" i="9"/>
  <c r="F65" i="9"/>
  <c r="F64" i="9" s="1"/>
  <c r="F61" i="9"/>
  <c r="E60" i="9"/>
  <c r="F60" i="9"/>
  <c r="F55" i="9" s="1"/>
  <c r="D60" i="9"/>
  <c r="D55" i="9" s="1"/>
  <c r="E58" i="9"/>
  <c r="E56" i="9"/>
  <c r="E53" i="9"/>
  <c r="E51" i="9"/>
  <c r="E49" i="9"/>
  <c r="E47" i="9"/>
  <c r="E45" i="9"/>
  <c r="E43" i="9"/>
  <c r="F43" i="9"/>
  <c r="D43" i="9"/>
  <c r="E41" i="9"/>
  <c r="F41" i="9"/>
  <c r="D41" i="9"/>
  <c r="F36" i="9"/>
  <c r="E39" i="9"/>
  <c r="E37" i="9"/>
  <c r="E32" i="9"/>
  <c r="E30" i="9"/>
  <c r="E34" i="9"/>
  <c r="F34" i="9"/>
  <c r="F29" i="9" s="1"/>
  <c r="D34" i="9"/>
  <c r="E27" i="9"/>
  <c r="E26" i="9" s="1"/>
  <c r="D27" i="9"/>
  <c r="D26" i="9" s="1"/>
  <c r="E19" i="9"/>
  <c r="D19" i="9"/>
  <c r="E11" i="9"/>
  <c r="D11" i="9"/>
  <c r="E24" i="9"/>
  <c r="E22" i="9"/>
  <c r="F25" i="9"/>
  <c r="F24" i="9" s="1"/>
  <c r="F23" i="9"/>
  <c r="F22" i="9" s="1"/>
  <c r="F21" i="9"/>
  <c r="F19" i="9" s="1"/>
  <c r="F18" i="9"/>
  <c r="F17" i="9" s="1"/>
  <c r="E17" i="9"/>
  <c r="D17" i="9"/>
  <c r="D15" i="9"/>
  <c r="F14" i="9"/>
  <c r="F13" i="9"/>
  <c r="F12" i="9"/>
  <c r="F10" i="9"/>
  <c r="F9" i="9"/>
  <c r="E8" i="9"/>
  <c r="E7" i="9" s="1"/>
  <c r="D8" i="9"/>
  <c r="D7" i="9" s="1"/>
  <c r="E8" i="1"/>
  <c r="E9" i="1"/>
  <c r="E10" i="1"/>
  <c r="E11" i="1"/>
  <c r="E12" i="1"/>
  <c r="E13" i="1"/>
  <c r="E14" i="1"/>
  <c r="E16" i="1"/>
  <c r="E17" i="1"/>
  <c r="E18" i="1"/>
  <c r="E20" i="1"/>
  <c r="E21" i="1"/>
  <c r="E22" i="1"/>
  <c r="E23" i="1"/>
  <c r="E26" i="1"/>
  <c r="E27" i="1"/>
  <c r="E29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50" i="1"/>
  <c r="E51" i="1"/>
  <c r="F49" i="1"/>
  <c r="F35" i="1"/>
  <c r="F30" i="1"/>
  <c r="F25" i="1"/>
  <c r="F24" i="1" s="1"/>
  <c r="F19" i="1"/>
  <c r="F7" i="1"/>
  <c r="F139" i="9" l="1"/>
  <c r="F148" i="9"/>
  <c r="F169" i="9"/>
  <c r="F178" i="9"/>
  <c r="F218" i="9"/>
  <c r="F221" i="9"/>
  <c r="F215" i="9"/>
  <c r="F172" i="9" s="1"/>
  <c r="F194" i="9"/>
  <c r="E172" i="9"/>
  <c r="F144" i="9"/>
  <c r="E144" i="9"/>
  <c r="E121" i="9"/>
  <c r="F121" i="9"/>
  <c r="D121" i="9"/>
  <c r="F89" i="9"/>
  <c r="F8" i="9"/>
  <c r="E89" i="9"/>
  <c r="F77" i="9"/>
  <c r="E63" i="9"/>
  <c r="D63" i="9"/>
  <c r="F63" i="9"/>
  <c r="E55" i="9"/>
  <c r="F11" i="9"/>
  <c r="D29" i="9"/>
  <c r="E29" i="9"/>
  <c r="F6" i="1"/>
  <c r="D28" i="1"/>
  <c r="E28" i="1" s="1"/>
  <c r="D32" i="1"/>
  <c r="D106" i="9"/>
  <c r="D89" i="9" s="1"/>
  <c r="D52" i="1"/>
  <c r="E52" i="1" s="1"/>
  <c r="D49" i="1"/>
  <c r="E49" i="1" s="1"/>
  <c r="D35" i="1"/>
  <c r="E35" i="1" s="1"/>
  <c r="D25" i="1"/>
  <c r="D19" i="1"/>
  <c r="E19" i="1" s="1"/>
  <c r="D15" i="1"/>
  <c r="E15" i="1" s="1"/>
  <c r="D7" i="1"/>
  <c r="F7" i="9" l="1"/>
  <c r="F6" i="9" s="1"/>
  <c r="E6" i="9"/>
  <c r="D6" i="9"/>
  <c r="D6" i="1"/>
  <c r="E7" i="1"/>
  <c r="D30" i="1"/>
  <c r="E30" i="1" s="1"/>
  <c r="E32" i="1"/>
  <c r="E6" i="1"/>
  <c r="F34" i="1"/>
  <c r="E25" i="1"/>
  <c r="D24" i="1" l="1"/>
  <c r="F48" i="1"/>
  <c r="E24" i="1" l="1"/>
  <c r="D34" i="1"/>
  <c r="D48" i="1" l="1"/>
  <c r="E48" i="1" s="1"/>
  <c r="E34" i="1"/>
</calcChain>
</file>

<file path=xl/comments1.xml><?xml version="1.0" encoding="utf-8"?>
<comments xmlns="http://schemas.openxmlformats.org/spreadsheetml/2006/main">
  <authors>
    <author>kerstis</author>
  </authors>
  <commentList>
    <comment ref="C40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<sst xmlns="http://schemas.openxmlformats.org/spreadsheetml/2006/main" count="673" uniqueCount="304">
  <si>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</si>
  <si>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</si>
  <si>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</si>
  <si>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</si>
  <si>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</si>
  <si>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</si>
  <si>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</si>
  <si>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</si>
  <si>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</si>
  <si>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</si>
  <si>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</si>
  <si>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</si>
  <si>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</si>
  <si>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</si>
  <si>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</si>
  <si>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</si>
  <si>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</si>
  <si>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</si>
  <si>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</si>
  <si>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</si>
  <si>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</si>
  <si>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</si>
  <si>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</si>
  <si>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</si>
  <si>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</si>
  <si>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</si>
  <si>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</si>
  <si>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</si>
  <si>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</si>
  <si>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</si>
  <si>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</si>
  <si>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</si>
  <si>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</si>
  <si>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</si>
  <si>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</si>
  <si>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</si>
  <si>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</si>
  <si>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</si>
  <si>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</si>
  <si>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</si>
  <si>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</si>
  <si>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</si>
  <si>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</si>
  <si>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</si>
  <si>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</si>
  <si>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</si>
  <si>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</si>
  <si>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</si>
  <si>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</si>
  <si>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</si>
  <si>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</si>
  <si>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</si>
  <si>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</si>
  <si>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</si>
  <si>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</si>
  <si>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</si>
  <si>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</si>
  <si>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</si>
  <si>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</si>
  <si>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</si>
  <si>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</si>
  <si>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</si>
  <si>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TA kood</t>
  </si>
  <si>
    <t xml:space="preserve">01              </t>
  </si>
  <si>
    <t xml:space="preserve"> ÜLDISED VALITSUSSEKTORI TEENUSED</t>
  </si>
  <si>
    <t xml:space="preserve">01111           </t>
  </si>
  <si>
    <t xml:space="preserve"> Linnavolikogu</t>
  </si>
  <si>
    <t xml:space="preserve">5               </t>
  </si>
  <si>
    <t xml:space="preserve">    Tegevuskulud Tööjõu- ja majandamiskulud</t>
  </si>
  <si>
    <t xml:space="preserve">01112           </t>
  </si>
  <si>
    <t xml:space="preserve"> Linnavalitsus</t>
  </si>
  <si>
    <t xml:space="preserve">6               </t>
  </si>
  <si>
    <t xml:space="preserve">    Muud kulud</t>
  </si>
  <si>
    <t xml:space="preserve">01114           </t>
  </si>
  <si>
    <t xml:space="preserve"> RESERVFOND</t>
  </si>
  <si>
    <t xml:space="preserve">01120           </t>
  </si>
  <si>
    <t xml:space="preserve"> Rahandus- ja fiskaalpoliitika</t>
  </si>
  <si>
    <t xml:space="preserve">01400           </t>
  </si>
  <si>
    <t xml:space="preserve"> Alusuuringud</t>
  </si>
  <si>
    <t xml:space="preserve">01700           </t>
  </si>
  <si>
    <t xml:space="preserve"> Valitsussektori võla teenindamine</t>
  </si>
  <si>
    <t xml:space="preserve">018000          </t>
  </si>
  <si>
    <t xml:space="preserve"> ÜLDISELOOMUGA ÜLEKANDED VALITSUSSEKTORIS</t>
  </si>
  <si>
    <t xml:space="preserve">4               </t>
  </si>
  <si>
    <t xml:space="preserve">    Antud toetused</t>
  </si>
  <si>
    <t xml:space="preserve">03              </t>
  </si>
  <si>
    <t xml:space="preserve"> AVALIK KORD JA JULGEOLEK</t>
  </si>
  <si>
    <t xml:space="preserve">03600           </t>
  </si>
  <si>
    <t xml:space="preserve"> Avalik kord ja julgeolek, sh haldus</t>
  </si>
  <si>
    <t xml:space="preserve">04              </t>
  </si>
  <si>
    <t xml:space="preserve"> MAJANDUS</t>
  </si>
  <si>
    <t xml:space="preserve">04210           </t>
  </si>
  <si>
    <t xml:space="preserve"> Maakorraldus</t>
  </si>
  <si>
    <t xml:space="preserve">04220           </t>
  </si>
  <si>
    <t xml:space="preserve"> Metsamajandus</t>
  </si>
  <si>
    <t xml:space="preserve">0451001         </t>
  </si>
  <si>
    <t xml:space="preserve"> SÕIDUTEED.</t>
  </si>
  <si>
    <t xml:space="preserve">1               </t>
  </si>
  <si>
    <t xml:space="preserve">    Varad 1 Kokku</t>
  </si>
  <si>
    <t xml:space="preserve">0451002         </t>
  </si>
  <si>
    <t xml:space="preserve"> KÕNNITEED.</t>
  </si>
  <si>
    <t xml:space="preserve">0451003         </t>
  </si>
  <si>
    <t xml:space="preserve"> LIIKLUSKORRALDUS.</t>
  </si>
  <si>
    <t xml:space="preserve">04512           </t>
  </si>
  <si>
    <t xml:space="preserve"> TRANSPORDIKORRALDUS</t>
  </si>
  <si>
    <t xml:space="preserve">0473001         </t>
  </si>
  <si>
    <t xml:space="preserve"> TIK (EAS)</t>
  </si>
  <si>
    <t xml:space="preserve">0474001         </t>
  </si>
  <si>
    <t xml:space="preserve"> Planeerimine -ja projekteerimine</t>
  </si>
  <si>
    <t xml:space="preserve">0474002         </t>
  </si>
  <si>
    <t xml:space="preserve"> Tööstusalade arendamine</t>
  </si>
  <si>
    <t xml:space="preserve">0490001         </t>
  </si>
  <si>
    <t xml:space="preserve"> Muu majandus (sh majanduse haldus)</t>
  </si>
  <si>
    <t xml:space="preserve">0490002         </t>
  </si>
  <si>
    <t xml:space="preserve"> Heakorraobjektide inventar</t>
  </si>
  <si>
    <t xml:space="preserve">05              </t>
  </si>
  <si>
    <t xml:space="preserve"> KESKKONNAKAITSE</t>
  </si>
  <si>
    <t xml:space="preserve">05100           </t>
  </si>
  <si>
    <t xml:space="preserve"> JÄÄTMEKÄITLUS</t>
  </si>
  <si>
    <t xml:space="preserve">05200           </t>
  </si>
  <si>
    <t xml:space="preserve"> Heitveekäitlus</t>
  </si>
  <si>
    <t xml:space="preserve">05400           </t>
  </si>
  <si>
    <t xml:space="preserve"> HEAKORD.</t>
  </si>
  <si>
    <t xml:space="preserve">06              </t>
  </si>
  <si>
    <t xml:space="preserve"> ELAMU- JA KOMMUNAALMAJANDUS</t>
  </si>
  <si>
    <t xml:space="preserve">0620001         </t>
  </si>
  <si>
    <t xml:space="preserve"> Lammutustööd</t>
  </si>
  <si>
    <t xml:space="preserve">06300           </t>
  </si>
  <si>
    <t xml:space="preserve"> VEEVARUSTUS.</t>
  </si>
  <si>
    <t xml:space="preserve">0640001         </t>
  </si>
  <si>
    <t xml:space="preserve"> Tänavavalgustus elekter.</t>
  </si>
  <si>
    <t xml:space="preserve">0640002         </t>
  </si>
  <si>
    <t xml:space="preserve"> Tänavavalgustus remont ja hooldus</t>
  </si>
  <si>
    <t xml:space="preserve">0660501         </t>
  </si>
  <si>
    <t xml:space="preserve"> Elamu- ja kommunaalmajanduse haldamine</t>
  </si>
  <si>
    <t xml:space="preserve">0660502         </t>
  </si>
  <si>
    <t xml:space="preserve">0660503         </t>
  </si>
  <si>
    <t xml:space="preserve"> Hulkuvate loomadega seotud tegevus</t>
  </si>
  <si>
    <t xml:space="preserve">0660504         </t>
  </si>
  <si>
    <t xml:space="preserve"> Kalmistud</t>
  </si>
  <si>
    <t xml:space="preserve">07              </t>
  </si>
  <si>
    <t xml:space="preserve"> TERVISHOID</t>
  </si>
  <si>
    <t xml:space="preserve">07310           </t>
  </si>
  <si>
    <t xml:space="preserve"> Üldhaigla teenused</t>
  </si>
  <si>
    <t xml:space="preserve">08              </t>
  </si>
  <si>
    <t xml:space="preserve"> VABA AEG, KULTUUR, RELIGIOON</t>
  </si>
  <si>
    <t xml:space="preserve">0810201         </t>
  </si>
  <si>
    <t xml:space="preserve"> SPORDIKOOL</t>
  </si>
  <si>
    <t xml:space="preserve">0810203         </t>
  </si>
  <si>
    <t xml:space="preserve"> SPORDIKESKUS</t>
  </si>
  <si>
    <t xml:space="preserve">0810205         </t>
  </si>
  <si>
    <t xml:space="preserve"> SPORDITOETUSED</t>
  </si>
  <si>
    <t xml:space="preserve">0810501         </t>
  </si>
  <si>
    <t xml:space="preserve"> MUUSIKAKOOL</t>
  </si>
  <si>
    <t xml:space="preserve">0810503         </t>
  </si>
  <si>
    <t xml:space="preserve"> Laste muusika-ja kunstikoolid-ostetud teenus</t>
  </si>
  <si>
    <t xml:space="preserve">0810701         </t>
  </si>
  <si>
    <t xml:space="preserve"> NOORSOOTÖÖ ja noortekeskused</t>
  </si>
  <si>
    <t xml:space="preserve">0810702         </t>
  </si>
  <si>
    <t xml:space="preserve"> Linnamalev</t>
  </si>
  <si>
    <t xml:space="preserve">08109           </t>
  </si>
  <si>
    <t xml:space="preserve"> Vaba aja üritused</t>
  </si>
  <si>
    <t xml:space="preserve">08201           </t>
  </si>
  <si>
    <t xml:space="preserve"> RAAMATUKOGU LÄÄNE-VIRU KRK</t>
  </si>
  <si>
    <t xml:space="preserve">08202           </t>
  </si>
  <si>
    <t xml:space="preserve"> KULTUURIKESKUS enne Rahvakultuur</t>
  </si>
  <si>
    <t xml:space="preserve">08208           </t>
  </si>
  <si>
    <t xml:space="preserve"> KULTUURITOETUSED</t>
  </si>
  <si>
    <t xml:space="preserve">08232           </t>
  </si>
  <si>
    <t xml:space="preserve"> Kunst (Kunstigalerii)</t>
  </si>
  <si>
    <t xml:space="preserve">08300           </t>
  </si>
  <si>
    <t xml:space="preserve"> Ringhäälingu- ja kirjastamisteenused</t>
  </si>
  <si>
    <t xml:space="preserve">08400           </t>
  </si>
  <si>
    <t xml:space="preserve"> Religiooni- ja muud ühiskonnateenused</t>
  </si>
  <si>
    <t xml:space="preserve">09              </t>
  </si>
  <si>
    <t xml:space="preserve"> HARIDUS</t>
  </si>
  <si>
    <t xml:space="preserve">09110           </t>
  </si>
  <si>
    <t xml:space="preserve"> Lasteaiad - ost-muud residendid</t>
  </si>
  <si>
    <t xml:space="preserve"> Lasteaiad - ost-KOV.</t>
  </si>
  <si>
    <t xml:space="preserve"> ROHUAIA</t>
  </si>
  <si>
    <t xml:space="preserve"> Laste päevahoid</t>
  </si>
  <si>
    <t xml:space="preserve"> TRIIN</t>
  </si>
  <si>
    <t xml:space="preserve"> KUNGLA</t>
  </si>
  <si>
    <t xml:space="preserve">09210           </t>
  </si>
  <si>
    <t xml:space="preserve"> Algkooli kohtade ost muud residendid (Vanalinna)</t>
  </si>
  <si>
    <t xml:space="preserve"> Põhikoolid -ost-KOV.</t>
  </si>
  <si>
    <t xml:space="preserve">09220           </t>
  </si>
  <si>
    <t xml:space="preserve"> Gümnaasiumid-ost-muudelt residentidelt</t>
  </si>
  <si>
    <t xml:space="preserve"> Gümnaasiumid-ost KOV</t>
  </si>
  <si>
    <t xml:space="preserve"> Täiskasvanute gümn - ost.</t>
  </si>
  <si>
    <t xml:space="preserve">0960001         </t>
  </si>
  <si>
    <t xml:space="preserve"> Koolitransport</t>
  </si>
  <si>
    <t xml:space="preserve">0960901         </t>
  </si>
  <si>
    <t xml:space="preserve"> Hariduse üritused (muud hariduse abiteenused).</t>
  </si>
  <si>
    <t xml:space="preserve">0960902         </t>
  </si>
  <si>
    <t xml:space="preserve"> Ujumise algõpe</t>
  </si>
  <si>
    <t xml:space="preserve">098001          </t>
  </si>
  <si>
    <t xml:space="preserve"> Hariduse majandus</t>
  </si>
  <si>
    <t xml:space="preserve">098002          </t>
  </si>
  <si>
    <t xml:space="preserve"> Hariduse üldkulu</t>
  </si>
  <si>
    <t xml:space="preserve">10              </t>
  </si>
  <si>
    <t xml:space="preserve"> SOTSIAALNE KAITSE</t>
  </si>
  <si>
    <t xml:space="preserve">1012001         </t>
  </si>
  <si>
    <t xml:space="preserve"> Psüh. erivajadust inimeste päevakesk. riigilt raha</t>
  </si>
  <si>
    <t xml:space="preserve">1012002         </t>
  </si>
  <si>
    <t xml:space="preserve"> Puuetega inimeste päevakeskused (endine Päevalill)</t>
  </si>
  <si>
    <t xml:space="preserve">1012101         </t>
  </si>
  <si>
    <t xml:space="preserve"> Puudega lapse hooldaja toetus (riiklik.vah)</t>
  </si>
  <si>
    <t xml:space="preserve">1012102         </t>
  </si>
  <si>
    <t xml:space="preserve">1020001         </t>
  </si>
  <si>
    <t xml:space="preserve"> Hooldekodu eakatele</t>
  </si>
  <si>
    <t xml:space="preserve">1020002         </t>
  </si>
  <si>
    <t xml:space="preserve"> Eakate päevakeskus</t>
  </si>
  <si>
    <t xml:space="preserve">1020101         </t>
  </si>
  <si>
    <t xml:space="preserve"> Koduhooldus,  -teenus</t>
  </si>
  <si>
    <t xml:space="preserve">1020105         </t>
  </si>
  <si>
    <t xml:space="preserve"> ÜHINGUTE ÜRITUSED JA TOETUSED</t>
  </si>
  <si>
    <t xml:space="preserve">1040001         </t>
  </si>
  <si>
    <t xml:space="preserve"> Lastepäevakeskus</t>
  </si>
  <si>
    <t xml:space="preserve">1040201         </t>
  </si>
  <si>
    <t xml:space="preserve">1040202         </t>
  </si>
  <si>
    <t xml:space="preserve"> Tugi-ja asenduskodu</t>
  </si>
  <si>
    <t xml:space="preserve">1040203         </t>
  </si>
  <si>
    <t xml:space="preserve"> Huvihariduse omandamise toetus</t>
  </si>
  <si>
    <t xml:space="preserve">1040204         </t>
  </si>
  <si>
    <t xml:space="preserve"> Tasuta koolitoit</t>
  </si>
  <si>
    <t xml:space="preserve">1040205         </t>
  </si>
  <si>
    <t xml:space="preserve"> Sõidusoodustus õpilastele</t>
  </si>
  <si>
    <t xml:space="preserve">1040206         </t>
  </si>
  <si>
    <t xml:space="preserve">1040207         </t>
  </si>
  <si>
    <t xml:space="preserve"> Sünnitoetus</t>
  </si>
  <si>
    <t xml:space="preserve">1040208         </t>
  </si>
  <si>
    <t xml:space="preserve"> Ranitsatoetus</t>
  </si>
  <si>
    <t xml:space="preserve">1040209         </t>
  </si>
  <si>
    <t xml:space="preserve"> Lapsehoiuteenus-perekonnas Maavalitsuselt raha</t>
  </si>
  <si>
    <t xml:space="preserve">1040210         </t>
  </si>
  <si>
    <t xml:space="preserve"> Lastelaager</t>
  </si>
  <si>
    <t xml:space="preserve">1070001         </t>
  </si>
  <si>
    <t xml:space="preserve"> Sotsiaalmaja</t>
  </si>
  <si>
    <t xml:space="preserve">1070002         </t>
  </si>
  <si>
    <t xml:space="preserve"> Kodutute varjupaik</t>
  </si>
  <si>
    <t xml:space="preserve">10701           </t>
  </si>
  <si>
    <t xml:space="preserve"> RIIKLIK TOIMET. Täiendav sotsiaaltoetus. korraldam</t>
  </si>
  <si>
    <t xml:space="preserve">1070201         </t>
  </si>
  <si>
    <t xml:space="preserve">1070202         </t>
  </si>
  <si>
    <t xml:space="preserve"> Supiköök</t>
  </si>
  <si>
    <t xml:space="preserve">1070203         </t>
  </si>
  <si>
    <t xml:space="preserve"> Toetus represseeritutele</t>
  </si>
  <si>
    <t xml:space="preserve">1070204         </t>
  </si>
  <si>
    <t xml:space="preserve"> Vähekindlustatute õigusabi</t>
  </si>
  <si>
    <t xml:space="preserve">1070205         </t>
  </si>
  <si>
    <t xml:space="preserve">1090001         </t>
  </si>
  <si>
    <t xml:space="preserve"> Sotsiaalkeskus SAK (Sotsiaalabikeskus 31.05.2015)</t>
  </si>
  <si>
    <t xml:space="preserve">1090002         </t>
  </si>
  <si>
    <t xml:space="preserve"> Sotsiaaltöötajad ja sotsiaalosakonna halduskulu</t>
  </si>
  <si>
    <t xml:space="preserve">1090003         </t>
  </si>
  <si>
    <t xml:space="preserve"> Omasteta surnud</t>
  </si>
  <si>
    <t>Kulu liik</t>
  </si>
  <si>
    <t>Nimi</t>
  </si>
  <si>
    <t xml:space="preserve">092121          </t>
  </si>
  <si>
    <t xml:space="preserve"> Põhikool kokku</t>
  </si>
  <si>
    <t xml:space="preserve">092201          </t>
  </si>
  <si>
    <t xml:space="preserve">092202          </t>
  </si>
  <si>
    <t xml:space="preserve">092211          </t>
  </si>
  <si>
    <t xml:space="preserve"> Hooldajad -01.01.2004</t>
  </si>
  <si>
    <t xml:space="preserve"> Vajaduspõhine peretoetus Riikl.vahendid</t>
  </si>
  <si>
    <t xml:space="preserve"> Hoidmistasu Lasteaiakoha vabastused</t>
  </si>
  <si>
    <t xml:space="preserve"> Ühekordne toetus</t>
  </si>
  <si>
    <t xml:space="preserve"> Tugiisiku teenus</t>
  </si>
  <si>
    <t>Kulud kokku</t>
  </si>
  <si>
    <t xml:space="preserve">0473002         </t>
  </si>
  <si>
    <t xml:space="preserve"> Reklaam</t>
  </si>
  <si>
    <t xml:space="preserve"> Muud elamu- ja kommunaalm. tegevus (Lai 20/ Turuplats 2)</t>
  </si>
  <si>
    <t xml:space="preserve">091101          </t>
  </si>
  <si>
    <t xml:space="preserve">091102          </t>
  </si>
  <si>
    <t xml:space="preserve">091103          </t>
  </si>
  <si>
    <t xml:space="preserve">091104          </t>
  </si>
  <si>
    <t xml:space="preserve">091105          </t>
  </si>
  <si>
    <t xml:space="preserve">091106          </t>
  </si>
  <si>
    <t xml:space="preserve">092122          </t>
  </si>
  <si>
    <t xml:space="preserve">092203          </t>
  </si>
  <si>
    <t xml:space="preserve">092204          </t>
  </si>
  <si>
    <t xml:space="preserve">092212          </t>
  </si>
  <si>
    <t xml:space="preserve">0950001         </t>
  </si>
  <si>
    <t xml:space="preserve"> Taseme alusel mittemääratletav haridus-ost-muud </t>
  </si>
  <si>
    <t>lisa 1</t>
  </si>
  <si>
    <t>Kinnitatud Rakvere linnavolikogu</t>
  </si>
  <si>
    <t>Kirje nimetus</t>
  </si>
  <si>
    <t>lisa 2</t>
  </si>
  <si>
    <t>Kassapõhine eelarve 2016</t>
  </si>
  <si>
    <t>Eelarve 2016</t>
  </si>
  <si>
    <t xml:space="preserve"> Alusharidus</t>
  </si>
  <si>
    <t>Gümnaasiumid kokku (va TG)</t>
  </si>
  <si>
    <t>Rakvere Gümnaasium</t>
  </si>
  <si>
    <t>Rakvere Reaalgümnaasium</t>
  </si>
  <si>
    <t>Rakvere Täiskasvanute Gümnaasium</t>
  </si>
  <si>
    <t>Kassapõhine lõplik eelarve 2016</t>
  </si>
  <si>
    <t>Kassapõhine 1.lisaeelarve 2016</t>
  </si>
  <si>
    <t>1.lisaeelarve 2016</t>
  </si>
  <si>
    <t>lõplik eelarve 2016</t>
  </si>
  <si>
    <t xml:space="preserve">07600           </t>
  </si>
  <si>
    <t xml:space="preserve"> Muu tervishoid (Tervisekeskus)</t>
  </si>
  <si>
    <t>29.06.2016 määrusega nr xx</t>
  </si>
  <si>
    <t>29.06.2016.a määrusega nr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</si>
</sst>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0"/>
      <name val="Arial"/>
      <charset val="186"/>
    </font>
    <font>
      <sz val="9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2" xfId="2" applyFont="1" applyFill="1" applyBorder="1" applyAlignment="1" applyProtection="1">
      <alignment horizontal="left"/>
      <protection locked="0"/>
    </xf>
    <xf numFmtId="0" fontId="5" fillId="0" borderId="2" xfId="2" applyFont="1" applyFill="1" applyBorder="1" applyProtection="1">
      <protection locked="0"/>
    </xf>
    <xf numFmtId="3" fontId="4" fillId="0" borderId="3" xfId="2" applyNumberFormat="1" applyFont="1" applyFill="1" applyBorder="1" applyAlignment="1" applyProtection="1">
      <alignment wrapText="1"/>
      <protection locked="0"/>
    </xf>
    <xf numFmtId="0" fontId="3" fillId="0" borderId="4" xfId="2" applyFont="1" applyFill="1" applyBorder="1"/>
    <xf numFmtId="3" fontId="6" fillId="0" borderId="5" xfId="2" applyNumberFormat="1" applyFont="1" applyFill="1" applyBorder="1" applyAlignment="1" applyProtection="1"/>
    <xf numFmtId="0" fontId="3" fillId="0" borderId="6" xfId="1" applyFont="1" applyFill="1" applyBorder="1" applyAlignment="1">
      <alignment horizontal="left"/>
    </xf>
    <xf numFmtId="0" fontId="3" fillId="0" borderId="2" xfId="2" applyFont="1" applyFill="1" applyBorder="1"/>
    <xf numFmtId="3" fontId="6" fillId="0" borderId="3" xfId="2" applyNumberFormat="1" applyFont="1" applyFill="1" applyBorder="1" applyAlignment="1" applyProtection="1"/>
    <xf numFmtId="0" fontId="5" fillId="0" borderId="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0" xfId="2" applyFont="1" applyFill="1" applyBorder="1"/>
    <xf numFmtId="3" fontId="7" fillId="0" borderId="8" xfId="2" applyNumberFormat="1" applyFont="1" applyFill="1" applyBorder="1" applyProtection="1">
      <protection locked="0"/>
    </xf>
    <xf numFmtId="0" fontId="5" fillId="0" borderId="9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5" fillId="0" borderId="0" xfId="1" applyFont="1" applyFill="1" applyBorder="1"/>
    <xf numFmtId="3" fontId="7" fillId="0" borderId="8" xfId="2" applyNumberFormat="1" applyFont="1" applyFill="1" applyBorder="1" applyAlignment="1" applyProtection="1"/>
    <xf numFmtId="0" fontId="5" fillId="0" borderId="6" xfId="2" applyFont="1" applyFill="1" applyBorder="1" applyAlignment="1">
      <alignment horizontal="left"/>
    </xf>
    <xf numFmtId="0" fontId="5" fillId="0" borderId="6" xfId="1" applyFont="1" applyFill="1" applyBorder="1"/>
    <xf numFmtId="3" fontId="7" fillId="0" borderId="11" xfId="2" applyNumberFormat="1" applyFont="1" applyFill="1" applyBorder="1" applyAlignment="1" applyProtection="1"/>
    <xf numFmtId="0" fontId="4" fillId="0" borderId="0" xfId="2" applyFont="1" applyFill="1" applyBorder="1"/>
    <xf numFmtId="0" fontId="3" fillId="0" borderId="6" xfId="2" applyFont="1" applyFill="1" applyBorder="1"/>
    <xf numFmtId="3" fontId="6" fillId="0" borderId="11" xfId="2" applyNumberFormat="1" applyFont="1" applyFill="1" applyBorder="1" applyAlignment="1" applyProtection="1"/>
    <xf numFmtId="0" fontId="5" fillId="0" borderId="1" xfId="2" applyFont="1" applyFill="1" applyBorder="1" applyAlignment="1">
      <alignment horizontal="left"/>
    </xf>
    <xf numFmtId="0" fontId="5" fillId="0" borderId="4" xfId="2" applyFont="1" applyFill="1" applyBorder="1"/>
    <xf numFmtId="3" fontId="7" fillId="0" borderId="5" xfId="2" applyNumberFormat="1" applyFont="1" applyFill="1" applyBorder="1" applyProtection="1">
      <protection locked="0"/>
    </xf>
    <xf numFmtId="0" fontId="5" fillId="0" borderId="0" xfId="2" applyFont="1" applyFill="1" applyBorder="1" applyAlignment="1"/>
    <xf numFmtId="0" fontId="4" fillId="0" borderId="1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6" xfId="2" applyFont="1" applyFill="1" applyBorder="1"/>
    <xf numFmtId="3" fontId="7" fillId="0" borderId="5" xfId="2" applyNumberFormat="1" applyFont="1" applyFill="1" applyBorder="1" applyAlignment="1" applyProtection="1"/>
    <xf numFmtId="0" fontId="3" fillId="0" borderId="2" xfId="1" applyFont="1" applyFill="1" applyBorder="1" applyAlignment="1">
      <alignment horizontal="left"/>
    </xf>
    <xf numFmtId="0" fontId="5" fillId="0" borderId="2" xfId="1" applyFont="1" applyFill="1" applyBorder="1"/>
    <xf numFmtId="49" fontId="5" fillId="0" borderId="9" xfId="2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3" fontId="7" fillId="0" borderId="8" xfId="2" applyNumberFormat="1" applyFont="1" applyFill="1" applyBorder="1" applyProtection="1"/>
    <xf numFmtId="0" fontId="5" fillId="0" borderId="9" xfId="1" applyFont="1" applyFill="1" applyBorder="1" applyAlignment="1">
      <alignment horizontal="left"/>
    </xf>
    <xf numFmtId="3" fontId="7" fillId="0" borderId="11" xfId="2" applyNumberFormat="1" applyFont="1" applyFill="1" applyBorder="1" applyProtection="1">
      <protection locked="0"/>
    </xf>
    <xf numFmtId="3" fontId="8" fillId="0" borderId="3" xfId="1" applyNumberFormat="1" applyFont="1" applyFill="1" applyBorder="1"/>
    <xf numFmtId="49" fontId="5" fillId="0" borderId="7" xfId="2" applyNumberFormat="1" applyFont="1" applyFill="1" applyBorder="1" applyAlignment="1">
      <alignment horizontal="left"/>
    </xf>
    <xf numFmtId="49" fontId="5" fillId="0" borderId="4" xfId="2" applyNumberFormat="1" applyFont="1" applyFill="1" applyBorder="1" applyAlignment="1">
      <alignment horizontal="left"/>
    </xf>
    <xf numFmtId="3" fontId="7" fillId="0" borderId="5" xfId="1" applyNumberFormat="1" applyFont="1" applyFill="1" applyBorder="1" applyProtection="1">
      <protection locked="0"/>
    </xf>
    <xf numFmtId="49" fontId="5" fillId="0" borderId="10" xfId="2" applyNumberFormat="1" applyFont="1" applyFill="1" applyBorder="1" applyAlignment="1">
      <alignment horizontal="left"/>
    </xf>
    <xf numFmtId="49" fontId="5" fillId="0" borderId="6" xfId="2" applyNumberFormat="1" applyFont="1" applyFill="1" applyBorder="1" applyAlignment="1">
      <alignment horizontal="left"/>
    </xf>
    <xf numFmtId="3" fontId="8" fillId="0" borderId="11" xfId="1" applyNumberFormat="1" applyFont="1" applyFill="1" applyBorder="1"/>
    <xf numFmtId="0" fontId="5" fillId="0" borderId="6" xfId="2" applyFont="1" applyFill="1" applyBorder="1"/>
    <xf numFmtId="0" fontId="3" fillId="0" borderId="2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5" fillId="0" borderId="2" xfId="2" applyFont="1" applyFill="1" applyBorder="1"/>
    <xf numFmtId="0" fontId="0" fillId="0" borderId="0" xfId="0" applyFill="1"/>
    <xf numFmtId="3" fontId="0" fillId="0" borderId="0" xfId="0" applyNumberFormat="1" applyFill="1"/>
    <xf numFmtId="3" fontId="11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" fillId="0" borderId="10" xfId="1" applyFont="1" applyFill="1" applyBorder="1" applyAlignment="1">
      <alignment horizontal="left"/>
    </xf>
    <xf numFmtId="3" fontId="7" fillId="0" borderId="11" xfId="1" applyNumberFormat="1" applyFont="1" applyFill="1" applyBorder="1" applyProtection="1">
      <protection locked="0"/>
    </xf>
    <xf numFmtId="0" fontId="5" fillId="0" borderId="1" xfId="1" applyFont="1" applyFill="1" applyBorder="1" applyAlignment="1">
      <alignment horizontal="left"/>
    </xf>
    <xf numFmtId="0" fontId="2" fillId="0" borderId="0" xfId="1" applyFont="1" applyFill="1"/>
    <xf numFmtId="0" fontId="3" fillId="0" borderId="0" xfId="1" applyFont="1" applyFill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3" fontId="7" fillId="0" borderId="8" xfId="1" applyNumberFormat="1" applyFont="1" applyFill="1" applyBorder="1" applyProtection="1"/>
    <xf numFmtId="3" fontId="6" fillId="0" borderId="3" xfId="1" applyNumberFormat="1" applyFont="1" applyFill="1" applyBorder="1" applyProtection="1">
      <protection locked="0"/>
    </xf>
    <xf numFmtId="4" fontId="5" fillId="0" borderId="0" xfId="1" applyNumberFormat="1" applyFont="1" applyFill="1"/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 applyAlignment="1">
      <alignment horizontal="right"/>
    </xf>
    <xf numFmtId="3" fontId="15" fillId="0" borderId="0" xfId="0" applyNumberFormat="1" applyFont="1" applyFill="1"/>
    <xf numFmtId="0" fontId="15" fillId="0" borderId="12" xfId="0" applyFont="1" applyFill="1" applyBorder="1" applyAlignment="1">
      <alignment wrapText="1"/>
    </xf>
    <xf numFmtId="3" fontId="15" fillId="0" borderId="12" xfId="0" applyNumberFormat="1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5" fillId="0" borderId="0" xfId="0" applyFont="1" applyFill="1"/>
    <xf numFmtId="3" fontId="12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/>
    <xf numFmtId="0" fontId="17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3" fontId="20" fillId="0" borderId="0" xfId="0" applyNumberFormat="1" applyFont="1" applyFill="1" applyAlignment="1">
      <alignment horizontal="right"/>
    </xf>
    <xf numFmtId="0" fontId="19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13" fillId="0" borderId="0" xfId="0" applyFont="1" applyFill="1"/>
    <xf numFmtId="3" fontId="21" fillId="0" borderId="0" xfId="0" applyNumberFormat="1" applyFont="1" applyFill="1"/>
  </cellXfs>
  <cellStyles count="7">
    <cellStyle name="Normaallaad" xfId="0" builtinId="0"/>
    <cellStyle name="Normaallaad 2" xfId="3"/>
    <cellStyle name="Normaallaad 3" xfId="4"/>
    <cellStyle name="Normal 2" xfId="1"/>
    <cellStyle name="Normal_Sheet1" xfId="5"/>
    <cellStyle name="Normal_Sheet1 2" xfId="2"/>
    <cellStyle name="Prots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3.7109375" style="50" customWidth="1"/>
    <col min="2" max="2" width="1.28515625" style="50" customWidth="1"/>
    <col min="3" max="3" width="53" style="50" customWidth="1"/>
    <col min="4" max="4" width="11.140625" style="51" customWidth="1"/>
    <col min="5" max="6" width="10.42578125" bestFit="1" customWidth="1"/>
  </cols>
  <sheetData>
    <row r="1" spans="1:6" ht="14.45" x14ac:dyDescent="0.3">
      <c r="D1" s="52"/>
      <c r="F1" s="52" t="s">
        <v>285</v>
      </c>
    </row>
    <row r="2" spans="1:6" ht="14.45" x14ac:dyDescent="0.3">
      <c r="D2" s="53"/>
      <c r="F2" s="53" t="s">
        <v>286</v>
      </c>
    </row>
    <row r="3" spans="1:6" x14ac:dyDescent="0.25">
      <c r="A3" s="57"/>
      <c r="B3" s="58"/>
      <c r="C3" s="58"/>
      <c r="D3" s="80"/>
      <c r="E3" s="81"/>
      <c r="F3" s="53" t="s">
        <v>303</v>
      </c>
    </row>
    <row r="4" spans="1:6" thickBot="1" x14ac:dyDescent="0.35">
      <c r="A4" s="57"/>
      <c r="B4" s="60"/>
      <c r="C4" s="60"/>
      <c r="D4" s="59"/>
    </row>
    <row r="5" spans="1:6" ht="52.5" thickBot="1" x14ac:dyDescent="0.3">
      <c r="A5" s="56"/>
      <c r="B5" s="1" t="s">
        <v>287</v>
      </c>
      <c r="C5" s="2"/>
      <c r="D5" s="3" t="s">
        <v>289</v>
      </c>
      <c r="E5" s="3" t="s">
        <v>297</v>
      </c>
      <c r="F5" s="3" t="s">
        <v>296</v>
      </c>
    </row>
    <row r="6" spans="1:6" ht="15.75" thickBot="1" x14ac:dyDescent="0.3">
      <c r="A6" s="56"/>
      <c r="B6" s="47" t="s">
        <v>0</v>
      </c>
      <c r="C6" s="4"/>
      <c r="D6" s="5">
        <f>D7+D14+D15+D19</f>
        <v>16163032</v>
      </c>
      <c r="E6" s="5">
        <f>+F6-D6</f>
        <v>1907010.9800000004</v>
      </c>
      <c r="F6" s="5">
        <f>F7+F14+F15+F19</f>
        <v>18070042.98</v>
      </c>
    </row>
    <row r="7" spans="1:6" thickBot="1" x14ac:dyDescent="0.35">
      <c r="A7" s="56">
        <v>30</v>
      </c>
      <c r="B7" s="6" t="s">
        <v>1</v>
      </c>
      <c r="C7" s="7"/>
      <c r="D7" s="8">
        <f>SUM(D8:D13)</f>
        <v>9862000</v>
      </c>
      <c r="E7" s="8">
        <f t="shared" ref="E7:E52" si="0">+F7-D7</f>
        <v>0</v>
      </c>
      <c r="F7" s="8">
        <f>SUM(F8:F13)</f>
        <v>9862000</v>
      </c>
    </row>
    <row r="8" spans="1:6" x14ac:dyDescent="0.25">
      <c r="A8" s="9">
        <v>3000</v>
      </c>
      <c r="B8" s="10"/>
      <c r="C8" s="11" t="s">
        <v>2</v>
      </c>
      <c r="D8" s="12">
        <v>9683700</v>
      </c>
      <c r="E8" s="12">
        <f t="shared" si="0"/>
        <v>0</v>
      </c>
      <c r="F8" s="12">
        <v>9683700</v>
      </c>
    </row>
    <row r="9" spans="1:6" ht="14.45" x14ac:dyDescent="0.3">
      <c r="A9" s="13">
        <v>3030</v>
      </c>
      <c r="B9" s="14"/>
      <c r="C9" s="11" t="s">
        <v>3</v>
      </c>
      <c r="D9" s="12">
        <v>170300</v>
      </c>
      <c r="E9" s="12">
        <f t="shared" si="0"/>
        <v>0</v>
      </c>
      <c r="F9" s="12">
        <v>170300</v>
      </c>
    </row>
    <row r="10" spans="1:6" ht="14.45" hidden="1" x14ac:dyDescent="0.3">
      <c r="A10" s="13">
        <v>3034</v>
      </c>
      <c r="B10" s="14"/>
      <c r="C10" s="11" t="s">
        <v>4</v>
      </c>
      <c r="D10" s="12"/>
      <c r="E10" s="12">
        <f t="shared" si="0"/>
        <v>0</v>
      </c>
      <c r="F10" s="12"/>
    </row>
    <row r="11" spans="1:6" ht="14.45" hidden="1" x14ac:dyDescent="0.3">
      <c r="A11" s="13">
        <v>3044</v>
      </c>
      <c r="B11" s="14"/>
      <c r="C11" s="11" t="s">
        <v>5</v>
      </c>
      <c r="D11" s="12"/>
      <c r="E11" s="12">
        <f t="shared" si="0"/>
        <v>0</v>
      </c>
      <c r="F11" s="12"/>
    </row>
    <row r="12" spans="1:6" ht="15.75" thickBot="1" x14ac:dyDescent="0.3">
      <c r="A12" s="13">
        <v>3045</v>
      </c>
      <c r="B12" s="14"/>
      <c r="C12" s="11" t="s">
        <v>6</v>
      </c>
      <c r="D12" s="12">
        <v>8000</v>
      </c>
      <c r="E12" s="12">
        <f t="shared" si="0"/>
        <v>0</v>
      </c>
      <c r="F12" s="12">
        <v>8000</v>
      </c>
    </row>
    <row r="13" spans="1:6" hidden="1" thickBot="1" x14ac:dyDescent="0.35">
      <c r="A13" s="15">
        <v>3047</v>
      </c>
      <c r="B13" s="14"/>
      <c r="C13" s="16" t="s">
        <v>7</v>
      </c>
      <c r="D13" s="12"/>
      <c r="E13" s="12">
        <f t="shared" si="0"/>
        <v>0</v>
      </c>
      <c r="F13" s="12"/>
    </row>
    <row r="14" spans="1:6" ht="15.75" thickBot="1" x14ac:dyDescent="0.3">
      <c r="A14" s="56">
        <v>32</v>
      </c>
      <c r="B14" s="47" t="s">
        <v>8</v>
      </c>
      <c r="C14" s="7"/>
      <c r="D14" s="8">
        <v>1188171</v>
      </c>
      <c r="E14" s="8">
        <f t="shared" si="0"/>
        <v>91156</v>
      </c>
      <c r="F14" s="8">
        <v>1279327</v>
      </c>
    </row>
    <row r="15" spans="1:6" thickBot="1" x14ac:dyDescent="0.35">
      <c r="A15" s="56" t="s">
        <v>9</v>
      </c>
      <c r="B15" s="47" t="s">
        <v>10</v>
      </c>
      <c r="C15" s="7"/>
      <c r="D15" s="8">
        <f>D16+D17+D18</f>
        <v>5077861</v>
      </c>
      <c r="E15" s="8">
        <f t="shared" si="0"/>
        <v>1815854.9800000004</v>
      </c>
      <c r="F15" s="8">
        <v>6893715.9800000004</v>
      </c>
    </row>
    <row r="16" spans="1:6" ht="14.45" x14ac:dyDescent="0.3">
      <c r="A16" s="13" t="s">
        <v>11</v>
      </c>
      <c r="B16" s="14"/>
      <c r="C16" s="11" t="s">
        <v>12</v>
      </c>
      <c r="D16" s="17">
        <v>1281286</v>
      </c>
      <c r="E16" s="17">
        <f t="shared" si="0"/>
        <v>-5230</v>
      </c>
      <c r="F16" s="17">
        <v>1276056</v>
      </c>
    </row>
    <row r="17" spans="1:6" ht="14.45" x14ac:dyDescent="0.3">
      <c r="A17" s="13" t="s">
        <v>13</v>
      </c>
      <c r="B17" s="14"/>
      <c r="C17" s="16" t="s">
        <v>14</v>
      </c>
      <c r="D17" s="17">
        <v>3671580</v>
      </c>
      <c r="E17" s="17">
        <f t="shared" si="0"/>
        <v>421498</v>
      </c>
      <c r="F17" s="17">
        <v>4093078</v>
      </c>
    </row>
    <row r="18" spans="1:6" thickBot="1" x14ac:dyDescent="0.35">
      <c r="A18" s="15" t="s">
        <v>9</v>
      </c>
      <c r="B18" s="18"/>
      <c r="C18" s="19" t="s">
        <v>15</v>
      </c>
      <c r="D18" s="20">
        <v>124995</v>
      </c>
      <c r="E18" s="20">
        <f t="shared" si="0"/>
        <v>1399586.98</v>
      </c>
      <c r="F18" s="20">
        <v>1524581.98</v>
      </c>
    </row>
    <row r="19" spans="1:6" thickBot="1" x14ac:dyDescent="0.35">
      <c r="A19" s="56" t="s">
        <v>16</v>
      </c>
      <c r="B19" s="47" t="s">
        <v>17</v>
      </c>
      <c r="C19" s="7"/>
      <c r="D19" s="8">
        <f>SUM(D20:D23)</f>
        <v>35000</v>
      </c>
      <c r="E19" s="8">
        <f t="shared" si="0"/>
        <v>0</v>
      </c>
      <c r="F19" s="8">
        <f>SUM(F20:F23)</f>
        <v>35000</v>
      </c>
    </row>
    <row r="20" spans="1:6" ht="14.45" hidden="1" x14ac:dyDescent="0.3">
      <c r="A20" s="13" t="s">
        <v>18</v>
      </c>
      <c r="B20" s="14"/>
      <c r="C20" s="21" t="s">
        <v>19</v>
      </c>
      <c r="D20" s="12"/>
      <c r="E20" s="12">
        <f t="shared" si="0"/>
        <v>0</v>
      </c>
      <c r="F20" s="12"/>
    </row>
    <row r="21" spans="1:6" ht="14.45" x14ac:dyDescent="0.3">
      <c r="A21" s="13">
        <v>382540</v>
      </c>
      <c r="B21" s="14"/>
      <c r="C21" s="11" t="s">
        <v>20</v>
      </c>
      <c r="D21" s="12">
        <v>33000</v>
      </c>
      <c r="E21" s="12">
        <f t="shared" si="0"/>
        <v>0</v>
      </c>
      <c r="F21" s="12">
        <v>33000</v>
      </c>
    </row>
    <row r="22" spans="1:6" ht="14.45" hidden="1" x14ac:dyDescent="0.3">
      <c r="A22" s="13">
        <v>3882</v>
      </c>
      <c r="B22" s="14"/>
      <c r="C22" s="11" t="s">
        <v>21</v>
      </c>
      <c r="D22" s="17"/>
      <c r="E22" s="17">
        <f t="shared" si="0"/>
        <v>0</v>
      </c>
      <c r="F22" s="17"/>
    </row>
    <row r="23" spans="1:6" thickBot="1" x14ac:dyDescent="0.35">
      <c r="A23" s="15" t="s">
        <v>22</v>
      </c>
      <c r="B23" s="18"/>
      <c r="C23" s="46" t="s">
        <v>23</v>
      </c>
      <c r="D23" s="20">
        <v>2000</v>
      </c>
      <c r="E23" s="20">
        <f t="shared" si="0"/>
        <v>0</v>
      </c>
      <c r="F23" s="20">
        <v>2000</v>
      </c>
    </row>
    <row r="24" spans="1:6" ht="15.75" thickBot="1" x14ac:dyDescent="0.3">
      <c r="A24" s="54"/>
      <c r="B24" s="48" t="s">
        <v>24</v>
      </c>
      <c r="C24" s="22"/>
      <c r="D24" s="23">
        <f>D25+D30</f>
        <v>14902726</v>
      </c>
      <c r="E24" s="23">
        <f t="shared" si="0"/>
        <v>862745.59000000171</v>
      </c>
      <c r="F24" s="23">
        <f>F25+F30</f>
        <v>15765471.590000002</v>
      </c>
    </row>
    <row r="25" spans="1:6" thickBot="1" x14ac:dyDescent="0.35">
      <c r="A25" s="24" t="s">
        <v>25</v>
      </c>
      <c r="B25" s="48" t="s">
        <v>26</v>
      </c>
      <c r="C25" s="22"/>
      <c r="D25" s="23">
        <f>D26+D27+D28+D29</f>
        <v>903103</v>
      </c>
      <c r="E25" s="23">
        <f t="shared" si="0"/>
        <v>286846.39000000013</v>
      </c>
      <c r="F25" s="23">
        <f>F26+F27+F28+F29</f>
        <v>1189949.3900000001</v>
      </c>
    </row>
    <row r="26" spans="1:6" ht="14.45" hidden="1" x14ac:dyDescent="0.3">
      <c r="A26" s="9">
        <v>40</v>
      </c>
      <c r="B26" s="10"/>
      <c r="C26" s="25" t="s">
        <v>27</v>
      </c>
      <c r="D26" s="26"/>
      <c r="E26" s="26">
        <f t="shared" si="0"/>
        <v>0</v>
      </c>
      <c r="F26" s="26"/>
    </row>
    <row r="27" spans="1:6" x14ac:dyDescent="0.25">
      <c r="A27" s="13">
        <v>413</v>
      </c>
      <c r="B27" s="14"/>
      <c r="C27" s="21" t="s">
        <v>28</v>
      </c>
      <c r="D27" s="17">
        <v>452888</v>
      </c>
      <c r="E27" s="17">
        <f t="shared" si="0"/>
        <v>176456.39</v>
      </c>
      <c r="F27" s="17">
        <v>629344.39</v>
      </c>
    </row>
    <row r="28" spans="1:6" ht="14.45" x14ac:dyDescent="0.3">
      <c r="A28" s="13">
        <v>4500</v>
      </c>
      <c r="B28" s="14"/>
      <c r="C28" s="27" t="s">
        <v>29</v>
      </c>
      <c r="D28" s="17">
        <f>387732+14600+24000</f>
        <v>426332</v>
      </c>
      <c r="E28" s="17">
        <f t="shared" si="0"/>
        <v>110390</v>
      </c>
      <c r="F28" s="17">
        <v>536722</v>
      </c>
    </row>
    <row r="29" spans="1:6" thickBot="1" x14ac:dyDescent="0.35">
      <c r="A29" s="28">
        <v>452</v>
      </c>
      <c r="B29" s="29"/>
      <c r="C29" s="30" t="s">
        <v>30</v>
      </c>
      <c r="D29" s="12">
        <v>23883</v>
      </c>
      <c r="E29" s="12">
        <f t="shared" si="0"/>
        <v>0</v>
      </c>
      <c r="F29" s="12">
        <v>23883</v>
      </c>
    </row>
    <row r="30" spans="1:6" thickBot="1" x14ac:dyDescent="0.35">
      <c r="A30" s="54"/>
      <c r="B30" s="47" t="s">
        <v>31</v>
      </c>
      <c r="C30" s="7"/>
      <c r="D30" s="8">
        <f>D31+D32+D33</f>
        <v>13999623</v>
      </c>
      <c r="E30" s="8">
        <f t="shared" si="0"/>
        <v>575899.20000000112</v>
      </c>
      <c r="F30" s="8">
        <f>F31+F32+F33</f>
        <v>14575522.200000001</v>
      </c>
    </row>
    <row r="31" spans="1:6" ht="14.45" x14ac:dyDescent="0.3">
      <c r="A31" s="13">
        <v>50</v>
      </c>
      <c r="B31" s="14"/>
      <c r="C31" s="11" t="s">
        <v>32</v>
      </c>
      <c r="D31" s="31">
        <v>8416762</v>
      </c>
      <c r="E31" s="31">
        <f t="shared" si="0"/>
        <v>329583.22000000067</v>
      </c>
      <c r="F31" s="31">
        <v>8746345.2200000007</v>
      </c>
    </row>
    <row r="32" spans="1:6" ht="14.45" x14ac:dyDescent="0.3">
      <c r="A32" s="13">
        <v>55</v>
      </c>
      <c r="B32" s="14"/>
      <c r="C32" s="11" t="s">
        <v>33</v>
      </c>
      <c r="D32" s="12">
        <f>-14600-24000+5574761</f>
        <v>5536161</v>
      </c>
      <c r="E32" s="12">
        <f t="shared" si="0"/>
        <v>248065.98000000045</v>
      </c>
      <c r="F32" s="12">
        <v>5784226.9800000004</v>
      </c>
    </row>
    <row r="33" spans="1:6" thickBot="1" x14ac:dyDescent="0.35">
      <c r="A33" s="15">
        <v>60</v>
      </c>
      <c r="B33" s="18"/>
      <c r="C33" s="46" t="s">
        <v>34</v>
      </c>
      <c r="D33" s="20">
        <v>46700</v>
      </c>
      <c r="E33" s="20">
        <f t="shared" si="0"/>
        <v>-1750</v>
      </c>
      <c r="F33" s="20">
        <v>44950</v>
      </c>
    </row>
    <row r="34" spans="1:6" ht="15.75" thickBot="1" x14ac:dyDescent="0.3">
      <c r="A34" s="54"/>
      <c r="B34" s="6" t="s">
        <v>35</v>
      </c>
      <c r="C34" s="19"/>
      <c r="D34" s="45">
        <f>D6-D24</f>
        <v>1260306</v>
      </c>
      <c r="E34" s="45">
        <f t="shared" si="0"/>
        <v>1044265.3899999987</v>
      </c>
      <c r="F34" s="45">
        <f>F6-F24</f>
        <v>2304571.3899999987</v>
      </c>
    </row>
    <row r="35" spans="1:6" thickBot="1" x14ac:dyDescent="0.35">
      <c r="A35" s="54"/>
      <c r="B35" s="32" t="s">
        <v>36</v>
      </c>
      <c r="C35" s="33"/>
      <c r="D35" s="39">
        <f>D36+D37+D38+D39+D40+D41+D42+D43+D44+D45+D46+D47</f>
        <v>-234444</v>
      </c>
      <c r="E35" s="39">
        <f t="shared" si="0"/>
        <v>-858214.99</v>
      </c>
      <c r="F35" s="39">
        <f>F36+F37+F38+F39+F40+F41+F42+F43+F44+F45+F46+F47</f>
        <v>-1092658.99</v>
      </c>
    </row>
    <row r="36" spans="1:6" ht="15" customHeight="1" x14ac:dyDescent="0.25">
      <c r="A36" s="13">
        <v>381</v>
      </c>
      <c r="B36" s="14"/>
      <c r="C36" s="11" t="s">
        <v>37</v>
      </c>
      <c r="D36" s="17">
        <v>0</v>
      </c>
      <c r="E36" s="17">
        <f t="shared" si="0"/>
        <v>35100</v>
      </c>
      <c r="F36" s="17">
        <v>35100</v>
      </c>
    </row>
    <row r="37" spans="1:6" x14ac:dyDescent="0.25">
      <c r="A37" s="13">
        <v>15</v>
      </c>
      <c r="B37" s="14"/>
      <c r="C37" s="11" t="s">
        <v>38</v>
      </c>
      <c r="D37" s="17">
        <v>-77200</v>
      </c>
      <c r="E37" s="17">
        <f t="shared" si="0"/>
        <v>-1564359</v>
      </c>
      <c r="F37" s="17">
        <v>-1641559</v>
      </c>
    </row>
    <row r="38" spans="1:6" x14ac:dyDescent="0.25">
      <c r="A38" s="13">
        <v>3502</v>
      </c>
      <c r="B38" s="14"/>
      <c r="C38" s="11" t="s">
        <v>39</v>
      </c>
      <c r="D38" s="17">
        <v>31956</v>
      </c>
      <c r="E38" s="17">
        <f t="shared" si="0"/>
        <v>671044.01</v>
      </c>
      <c r="F38" s="17">
        <v>703000.01</v>
      </c>
    </row>
    <row r="39" spans="1:6" x14ac:dyDescent="0.25">
      <c r="A39" s="13">
        <v>4502</v>
      </c>
      <c r="B39" s="14"/>
      <c r="C39" s="27" t="s">
        <v>40</v>
      </c>
      <c r="D39" s="12">
        <v>-37900</v>
      </c>
      <c r="E39" s="12">
        <f t="shared" si="0"/>
        <v>0</v>
      </c>
      <c r="F39" s="12">
        <v>-37900</v>
      </c>
    </row>
    <row r="40" spans="1:6" ht="14.45" hidden="1" x14ac:dyDescent="0.3">
      <c r="A40" s="34" t="s">
        <v>41</v>
      </c>
      <c r="B40" s="35"/>
      <c r="C40" s="11" t="s">
        <v>42</v>
      </c>
      <c r="D40" s="36"/>
      <c r="E40" s="36">
        <f t="shared" si="0"/>
        <v>0</v>
      </c>
      <c r="F40" s="36"/>
    </row>
    <row r="41" spans="1:6" ht="14.45" hidden="1" x14ac:dyDescent="0.3">
      <c r="A41" s="34" t="s">
        <v>43</v>
      </c>
      <c r="B41" s="35"/>
      <c r="C41" s="11" t="s">
        <v>44</v>
      </c>
      <c r="D41" s="36"/>
      <c r="E41" s="36">
        <f t="shared" si="0"/>
        <v>0</v>
      </c>
      <c r="F41" s="36"/>
    </row>
    <row r="42" spans="1:6" ht="14.45" hidden="1" x14ac:dyDescent="0.3">
      <c r="A42" s="34" t="s">
        <v>45</v>
      </c>
      <c r="B42" s="14"/>
      <c r="C42" s="35" t="s">
        <v>46</v>
      </c>
      <c r="D42" s="36"/>
      <c r="E42" s="36">
        <f t="shared" si="0"/>
        <v>0</v>
      </c>
      <c r="F42" s="36"/>
    </row>
    <row r="43" spans="1:6" ht="14.45" hidden="1" x14ac:dyDescent="0.3">
      <c r="A43" s="34" t="s">
        <v>47</v>
      </c>
      <c r="B43" s="14"/>
      <c r="C43" s="35" t="s">
        <v>48</v>
      </c>
      <c r="D43" s="36"/>
      <c r="E43" s="36">
        <f t="shared" si="0"/>
        <v>0</v>
      </c>
      <c r="F43" s="36"/>
    </row>
    <row r="44" spans="1:6" ht="14.45" hidden="1" x14ac:dyDescent="0.3">
      <c r="A44" s="13" t="s">
        <v>49</v>
      </c>
      <c r="B44" s="14"/>
      <c r="C44" s="35" t="s">
        <v>50</v>
      </c>
      <c r="D44" s="12"/>
      <c r="E44" s="12">
        <f t="shared" si="0"/>
        <v>0</v>
      </c>
      <c r="F44" s="12"/>
    </row>
    <row r="45" spans="1:6" ht="14.45" hidden="1" x14ac:dyDescent="0.3">
      <c r="A45" s="13" t="s">
        <v>51</v>
      </c>
      <c r="B45" s="14"/>
      <c r="C45" s="27" t="s">
        <v>52</v>
      </c>
      <c r="D45" s="36"/>
      <c r="E45" s="36">
        <f t="shared" si="0"/>
        <v>0</v>
      </c>
      <c r="F45" s="36"/>
    </row>
    <row r="46" spans="1:6" ht="14.45" x14ac:dyDescent="0.3">
      <c r="A46" s="37">
        <v>382</v>
      </c>
      <c r="B46" s="35"/>
      <c r="C46" s="11" t="s">
        <v>53</v>
      </c>
      <c r="D46" s="61">
        <v>700</v>
      </c>
      <c r="E46" s="61">
        <f t="shared" si="0"/>
        <v>0</v>
      </c>
      <c r="F46" s="61">
        <v>700</v>
      </c>
    </row>
    <row r="47" spans="1:6" thickBot="1" x14ac:dyDescent="0.35">
      <c r="A47" s="15">
        <v>65</v>
      </c>
      <c r="B47" s="18"/>
      <c r="C47" s="46" t="s">
        <v>54</v>
      </c>
      <c r="D47" s="38">
        <v>-152000</v>
      </c>
      <c r="E47" s="38">
        <f t="shared" si="0"/>
        <v>0</v>
      </c>
      <c r="F47" s="38">
        <v>-152000</v>
      </c>
    </row>
    <row r="48" spans="1:6" ht="15.75" thickBot="1" x14ac:dyDescent="0.3">
      <c r="A48" s="56"/>
      <c r="B48" s="47" t="s">
        <v>55</v>
      </c>
      <c r="C48" s="49"/>
      <c r="D48" s="39">
        <f>D34+D35</f>
        <v>1025862</v>
      </c>
      <c r="E48" s="39">
        <f t="shared" si="0"/>
        <v>186050.39999999874</v>
      </c>
      <c r="F48" s="39">
        <f>F34+F35</f>
        <v>1211912.3999999987</v>
      </c>
    </row>
    <row r="49" spans="1:6" ht="15.75" thickBot="1" x14ac:dyDescent="0.3">
      <c r="A49" s="56"/>
      <c r="B49" s="32" t="s">
        <v>56</v>
      </c>
      <c r="C49" s="33"/>
      <c r="D49" s="39">
        <f>D50+D51</f>
        <v>-1074200</v>
      </c>
      <c r="E49" s="39">
        <f t="shared" si="0"/>
        <v>-30000</v>
      </c>
      <c r="F49" s="39">
        <f>F50+F51</f>
        <v>-1104200</v>
      </c>
    </row>
    <row r="50" spans="1:6" x14ac:dyDescent="0.25">
      <c r="A50" s="40" t="s">
        <v>57</v>
      </c>
      <c r="B50" s="41"/>
      <c r="C50" s="14" t="s">
        <v>58</v>
      </c>
      <c r="D50" s="42">
        <v>0</v>
      </c>
      <c r="E50" s="42">
        <f t="shared" si="0"/>
        <v>0</v>
      </c>
      <c r="F50" s="42">
        <v>0</v>
      </c>
    </row>
    <row r="51" spans="1:6" ht="15.75" thickBot="1" x14ac:dyDescent="0.3">
      <c r="A51" s="43" t="s">
        <v>59</v>
      </c>
      <c r="B51" s="44"/>
      <c r="C51" s="18" t="s">
        <v>60</v>
      </c>
      <c r="D51" s="55">
        <v>-1074200</v>
      </c>
      <c r="E51" s="55">
        <f t="shared" si="0"/>
        <v>-30000</v>
      </c>
      <c r="F51" s="55">
        <v>-1104200</v>
      </c>
    </row>
    <row r="52" spans="1:6" ht="15.75" thickBot="1" x14ac:dyDescent="0.3">
      <c r="A52" s="56">
        <v>1001</v>
      </c>
      <c r="B52" s="47" t="s">
        <v>61</v>
      </c>
      <c r="C52" s="49"/>
      <c r="D52" s="62">
        <f>-50000+1662</f>
        <v>-48338</v>
      </c>
      <c r="E52" s="62">
        <f t="shared" si="0"/>
        <v>156050.4</v>
      </c>
      <c r="F52" s="62">
        <v>107712.4</v>
      </c>
    </row>
    <row r="53" spans="1:6" x14ac:dyDescent="0.25">
      <c r="D53" s="63"/>
    </row>
    <row r="54" spans="1:6" x14ac:dyDescent="0.25">
      <c r="D54" s="63"/>
    </row>
    <row r="55" spans="1:6" x14ac:dyDescent="0.25">
      <c r="D55" s="63"/>
    </row>
  </sheetData>
  <pageMargins left="0.86" right="0.23622047244094491" top="0.74803149606299213" bottom="0.74803149606299213" header="0.31496062992125984" footer="0.31496062992125984"/>
  <pageSetup paperSize="9" scale="91" fitToHeight="0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zoomScale="80" zoomScaleNormal="80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9.28515625" style="66" customWidth="1"/>
    <col min="2" max="2" width="6.28515625" style="66" customWidth="1"/>
    <col min="3" max="3" width="52.85546875" style="66" customWidth="1"/>
    <col min="4" max="6" width="12.7109375" style="66" customWidth="1"/>
    <col min="7" max="16384" width="8.85546875" style="50"/>
  </cols>
  <sheetData>
    <row r="1" spans="1:6" ht="14.45" x14ac:dyDescent="0.3">
      <c r="C1" s="67"/>
      <c r="D1" s="64"/>
      <c r="E1" s="64"/>
      <c r="F1" s="64" t="s">
        <v>288</v>
      </c>
    </row>
    <row r="2" spans="1:6" ht="14.45" x14ac:dyDescent="0.3">
      <c r="C2" s="67"/>
      <c r="D2" s="65"/>
      <c r="E2" s="65"/>
      <c r="F2" s="65" t="s">
        <v>286</v>
      </c>
    </row>
    <row r="3" spans="1:6" x14ac:dyDescent="0.25">
      <c r="C3" s="67"/>
      <c r="D3" s="53"/>
      <c r="E3" s="53"/>
      <c r="F3" s="53" t="s">
        <v>302</v>
      </c>
    </row>
    <row r="4" spans="1:6" ht="14.45" x14ac:dyDescent="0.3">
      <c r="C4" s="67"/>
      <c r="D4" s="68"/>
      <c r="E4" s="68"/>
      <c r="F4" s="68"/>
    </row>
    <row r="5" spans="1:6" ht="43.5" x14ac:dyDescent="0.25">
      <c r="A5" s="69" t="s">
        <v>62</v>
      </c>
      <c r="B5" s="69" t="s">
        <v>257</v>
      </c>
      <c r="C5" s="69" t="s">
        <v>258</v>
      </c>
      <c r="D5" s="70" t="s">
        <v>290</v>
      </c>
      <c r="E5" s="70" t="s">
        <v>298</v>
      </c>
      <c r="F5" s="70" t="s">
        <v>299</v>
      </c>
    </row>
    <row r="6" spans="1:6" ht="14.45" x14ac:dyDescent="0.3">
      <c r="A6" s="71"/>
      <c r="B6" s="72"/>
      <c r="C6" s="73" t="s">
        <v>269</v>
      </c>
      <c r="D6" s="70">
        <f>+D7+D26+D29+D55+D63+D84+D89+D121+D172</f>
        <v>15203650</v>
      </c>
      <c r="E6" s="70">
        <f t="shared" ref="E6:F6" si="0">+E7+E26+E29+E55+E63+E84+E89+E121+E172</f>
        <v>2427104.59</v>
      </c>
      <c r="F6" s="70">
        <f t="shared" si="0"/>
        <v>17596930.59</v>
      </c>
    </row>
    <row r="7" spans="1:6" ht="19.149999999999999" customHeight="1" x14ac:dyDescent="0.25">
      <c r="A7" s="74" t="s">
        <v>63</v>
      </c>
      <c r="B7" s="74"/>
      <c r="C7" s="74" t="s">
        <v>64</v>
      </c>
      <c r="D7" s="68">
        <f>+D8+D11+D15+D17+D19+D22+D24+D26</f>
        <v>1246842</v>
      </c>
      <c r="E7" s="68">
        <f t="shared" ref="E7" si="1">+E8+E11+E15+E17+E19+E22+E24+E26</f>
        <v>357358</v>
      </c>
      <c r="F7" s="68">
        <f>+F8+F11+F15+F17+F19+F22+F24</f>
        <v>1594200</v>
      </c>
    </row>
    <row r="8" spans="1:6" ht="14.45" x14ac:dyDescent="0.3">
      <c r="A8" s="74" t="s">
        <v>65</v>
      </c>
      <c r="B8" s="74"/>
      <c r="C8" s="74" t="s">
        <v>66</v>
      </c>
      <c r="D8" s="68">
        <f>SUM(D9:D10)</f>
        <v>107422</v>
      </c>
      <c r="E8" s="68">
        <f t="shared" ref="E8:F8" si="2">SUM(E9:E10)</f>
        <v>89046</v>
      </c>
      <c r="F8" s="68">
        <f t="shared" si="2"/>
        <v>196468</v>
      </c>
    </row>
    <row r="9" spans="1:6" ht="14.45" x14ac:dyDescent="0.3">
      <c r="A9" s="50" t="s">
        <v>65</v>
      </c>
      <c r="B9" s="50" t="s">
        <v>97</v>
      </c>
      <c r="C9" s="50" t="s">
        <v>98</v>
      </c>
      <c r="D9" s="51">
        <v>0</v>
      </c>
      <c r="E9" s="51">
        <v>36000</v>
      </c>
      <c r="F9" s="51">
        <f>SUM(D9:E9)</f>
        <v>36000</v>
      </c>
    </row>
    <row r="10" spans="1:6" x14ac:dyDescent="0.25">
      <c r="A10" s="66" t="s">
        <v>65</v>
      </c>
      <c r="B10" s="66" t="s">
        <v>67</v>
      </c>
      <c r="C10" s="66" t="s">
        <v>68</v>
      </c>
      <c r="D10" s="75">
        <v>107422</v>
      </c>
      <c r="E10" s="75">
        <v>53046</v>
      </c>
      <c r="F10" s="75">
        <f>SUM(D10:E10)</f>
        <v>160468</v>
      </c>
    </row>
    <row r="11" spans="1:6" ht="14.45" x14ac:dyDescent="0.3">
      <c r="A11" s="74" t="s">
        <v>69</v>
      </c>
      <c r="B11" s="74"/>
      <c r="C11" s="74" t="s">
        <v>70</v>
      </c>
      <c r="D11" s="68">
        <f>SUM(D12:D14)</f>
        <v>607523</v>
      </c>
      <c r="E11" s="68">
        <f t="shared" ref="E11:F11" si="3">SUM(E12:E14)</f>
        <v>268312</v>
      </c>
      <c r="F11" s="68">
        <f t="shared" si="3"/>
        <v>875835</v>
      </c>
    </row>
    <row r="12" spans="1:6" ht="14.45" x14ac:dyDescent="0.3">
      <c r="A12" s="50" t="s">
        <v>69</v>
      </c>
      <c r="B12" s="50" t="s">
        <v>97</v>
      </c>
      <c r="C12" s="50" t="s">
        <v>98</v>
      </c>
      <c r="D12" s="51">
        <v>0</v>
      </c>
      <c r="E12" s="51">
        <v>214600</v>
      </c>
      <c r="F12" s="51">
        <f t="shared" ref="F12:F14" si="4">SUM(D12:E12)</f>
        <v>214600</v>
      </c>
    </row>
    <row r="13" spans="1:6" x14ac:dyDescent="0.25">
      <c r="A13" s="66" t="s">
        <v>69</v>
      </c>
      <c r="B13" s="66" t="s">
        <v>67</v>
      </c>
      <c r="C13" s="66" t="s">
        <v>68</v>
      </c>
      <c r="D13" s="75">
        <v>606023</v>
      </c>
      <c r="E13" s="75">
        <v>53712</v>
      </c>
      <c r="F13" s="75">
        <f t="shared" si="4"/>
        <v>659735</v>
      </c>
    </row>
    <row r="14" spans="1:6" ht="14.45" x14ac:dyDescent="0.3">
      <c r="A14" s="66" t="s">
        <v>69</v>
      </c>
      <c r="B14" s="66" t="s">
        <v>71</v>
      </c>
      <c r="C14" s="66" t="s">
        <v>72</v>
      </c>
      <c r="D14" s="75">
        <v>1500</v>
      </c>
      <c r="E14" s="75">
        <v>0</v>
      </c>
      <c r="F14" s="75">
        <f t="shared" si="4"/>
        <v>1500</v>
      </c>
    </row>
    <row r="15" spans="1:6" ht="14.45" x14ac:dyDescent="0.3">
      <c r="A15" s="74" t="s">
        <v>73</v>
      </c>
      <c r="B15" s="74"/>
      <c r="C15" s="74" t="s">
        <v>74</v>
      </c>
      <c r="D15" s="68">
        <f>SUM(D16)</f>
        <v>45000</v>
      </c>
      <c r="E15" s="68">
        <f>+E16</f>
        <v>0</v>
      </c>
      <c r="F15" s="68">
        <f>SUM(F16)</f>
        <v>45000</v>
      </c>
    </row>
    <row r="16" spans="1:6" ht="14.45" x14ac:dyDescent="0.3">
      <c r="A16" s="66" t="s">
        <v>73</v>
      </c>
      <c r="B16" s="66" t="s">
        <v>71</v>
      </c>
      <c r="C16" s="66" t="s">
        <v>72</v>
      </c>
      <c r="D16" s="85">
        <v>45000</v>
      </c>
      <c r="E16" s="85">
        <v>0</v>
      </c>
      <c r="F16" s="85">
        <v>45000</v>
      </c>
    </row>
    <row r="17" spans="1:6" ht="14.45" x14ac:dyDescent="0.3">
      <c r="A17" s="74" t="s">
        <v>75</v>
      </c>
      <c r="B17" s="74"/>
      <c r="C17" s="74" t="s">
        <v>76</v>
      </c>
      <c r="D17" s="68">
        <f>+D18</f>
        <v>144909</v>
      </c>
      <c r="E17" s="68">
        <f t="shared" ref="E17:F17" si="5">+E18</f>
        <v>0</v>
      </c>
      <c r="F17" s="68">
        <f t="shared" si="5"/>
        <v>144909</v>
      </c>
    </row>
    <row r="18" spans="1:6" x14ac:dyDescent="0.25">
      <c r="A18" s="66" t="s">
        <v>75</v>
      </c>
      <c r="B18" s="66" t="s">
        <v>67</v>
      </c>
      <c r="C18" s="66" t="s">
        <v>68</v>
      </c>
      <c r="D18" s="75">
        <v>144909</v>
      </c>
      <c r="E18" s="75">
        <v>0</v>
      </c>
      <c r="F18" s="75">
        <f>+E18+D18</f>
        <v>144909</v>
      </c>
    </row>
    <row r="19" spans="1:6" ht="14.45" x14ac:dyDescent="0.3">
      <c r="A19" s="74" t="s">
        <v>77</v>
      </c>
      <c r="B19" s="74"/>
      <c r="C19" s="74" t="s">
        <v>78</v>
      </c>
      <c r="D19" s="68">
        <f>SUM(D20:D21)</f>
        <v>157385</v>
      </c>
      <c r="E19" s="68">
        <f t="shared" ref="E19:F19" si="6">SUM(E20:E21)</f>
        <v>0</v>
      </c>
      <c r="F19" s="68">
        <f t="shared" si="6"/>
        <v>157385</v>
      </c>
    </row>
    <row r="20" spans="1:6" ht="14.45" x14ac:dyDescent="0.3">
      <c r="A20" s="50" t="s">
        <v>77</v>
      </c>
      <c r="B20" s="50" t="s">
        <v>83</v>
      </c>
      <c r="C20" s="50" t="s">
        <v>84</v>
      </c>
      <c r="D20" s="51">
        <v>0</v>
      </c>
      <c r="E20" s="51">
        <v>4530</v>
      </c>
      <c r="F20" s="51">
        <v>4530</v>
      </c>
    </row>
    <row r="21" spans="1:6" x14ac:dyDescent="0.25">
      <c r="A21" s="66" t="s">
        <v>77</v>
      </c>
      <c r="B21" s="66" t="s">
        <v>67</v>
      </c>
      <c r="C21" s="66" t="s">
        <v>68</v>
      </c>
      <c r="D21" s="75">
        <v>157385</v>
      </c>
      <c r="E21" s="75">
        <v>-4530</v>
      </c>
      <c r="F21" s="75">
        <f>+E21+D21</f>
        <v>152855</v>
      </c>
    </row>
    <row r="22" spans="1:6" x14ac:dyDescent="0.25">
      <c r="A22" s="74" t="s">
        <v>79</v>
      </c>
      <c r="B22" s="74"/>
      <c r="C22" s="74" t="s">
        <v>80</v>
      </c>
      <c r="D22" s="68">
        <v>152000</v>
      </c>
      <c r="E22" s="68">
        <f t="shared" ref="E22" si="7">+E23</f>
        <v>0</v>
      </c>
      <c r="F22" s="68">
        <f t="shared" ref="F22" si="8">+F23</f>
        <v>152000</v>
      </c>
    </row>
    <row r="23" spans="1:6" ht="14.45" x14ac:dyDescent="0.3">
      <c r="A23" s="66" t="s">
        <v>79</v>
      </c>
      <c r="B23" s="66" t="s">
        <v>71</v>
      </c>
      <c r="C23" s="66" t="s">
        <v>72</v>
      </c>
      <c r="D23" s="75">
        <v>152000</v>
      </c>
      <c r="E23" s="75">
        <v>0</v>
      </c>
      <c r="F23" s="75">
        <f>+E23+D23</f>
        <v>152000</v>
      </c>
    </row>
    <row r="24" spans="1:6" x14ac:dyDescent="0.25">
      <c r="A24" s="74" t="s">
        <v>81</v>
      </c>
      <c r="B24" s="74"/>
      <c r="C24" s="74" t="s">
        <v>82</v>
      </c>
      <c r="D24" s="68">
        <v>22603</v>
      </c>
      <c r="E24" s="68">
        <f t="shared" ref="E24" si="9">+E25</f>
        <v>0</v>
      </c>
      <c r="F24" s="68">
        <f t="shared" ref="F24" si="10">+F25</f>
        <v>22603</v>
      </c>
    </row>
    <row r="25" spans="1:6" ht="14.45" x14ac:dyDescent="0.3">
      <c r="A25" s="66" t="s">
        <v>81</v>
      </c>
      <c r="B25" s="66" t="s">
        <v>83</v>
      </c>
      <c r="C25" s="66" t="s">
        <v>84</v>
      </c>
      <c r="D25" s="75">
        <v>22603</v>
      </c>
      <c r="E25" s="75">
        <v>0</v>
      </c>
      <c r="F25" s="75">
        <f>+E25+D25</f>
        <v>22603</v>
      </c>
    </row>
    <row r="26" spans="1:6" ht="19.149999999999999" customHeight="1" x14ac:dyDescent="0.3">
      <c r="A26" s="74" t="s">
        <v>85</v>
      </c>
      <c r="B26" s="74"/>
      <c r="C26" s="74" t="s">
        <v>86</v>
      </c>
      <c r="D26" s="68">
        <f t="shared" ref="D26:F27" si="11">+D27</f>
        <v>10000</v>
      </c>
      <c r="E26" s="68">
        <f t="shared" si="11"/>
        <v>0</v>
      </c>
      <c r="F26" s="68">
        <f t="shared" si="11"/>
        <v>10000</v>
      </c>
    </row>
    <row r="27" spans="1:6" ht="14.45" x14ac:dyDescent="0.3">
      <c r="A27" s="74" t="s">
        <v>87</v>
      </c>
      <c r="B27" s="74"/>
      <c r="C27" s="74" t="s">
        <v>88</v>
      </c>
      <c r="D27" s="68">
        <f t="shared" si="11"/>
        <v>10000</v>
      </c>
      <c r="E27" s="68">
        <f t="shared" si="11"/>
        <v>0</v>
      </c>
      <c r="F27" s="68">
        <f t="shared" si="11"/>
        <v>10000</v>
      </c>
    </row>
    <row r="28" spans="1:6" x14ac:dyDescent="0.25">
      <c r="A28" s="66" t="s">
        <v>87</v>
      </c>
      <c r="B28" s="66" t="s">
        <v>67</v>
      </c>
      <c r="C28" s="66" t="s">
        <v>68</v>
      </c>
      <c r="D28" s="75">
        <v>10000</v>
      </c>
      <c r="E28" s="75">
        <v>0</v>
      </c>
      <c r="F28" s="75">
        <v>10000</v>
      </c>
    </row>
    <row r="29" spans="1:6" ht="19.149999999999999" customHeight="1" x14ac:dyDescent="0.3">
      <c r="A29" s="74" t="s">
        <v>89</v>
      </c>
      <c r="B29" s="74"/>
      <c r="C29" s="74" t="s">
        <v>90</v>
      </c>
      <c r="D29" s="68">
        <f>+D30+D32+D34+D37+D39+D41+D43+D45+D47+D49+D51+D53</f>
        <v>976994</v>
      </c>
      <c r="E29" s="68">
        <f t="shared" ref="E29:F29" si="12">+E30+E32+E34+E37+E39+E41+E43+E45+E47+E49+E51+E53</f>
        <v>687380</v>
      </c>
      <c r="F29" s="68">
        <f t="shared" si="12"/>
        <v>1664374</v>
      </c>
    </row>
    <row r="30" spans="1:6" ht="14.45" x14ac:dyDescent="0.3">
      <c r="A30" s="74" t="s">
        <v>91</v>
      </c>
      <c r="B30" s="74"/>
      <c r="C30" s="74" t="s">
        <v>92</v>
      </c>
      <c r="D30" s="68">
        <v>320</v>
      </c>
      <c r="E30" s="68">
        <f>+E31</f>
        <v>0</v>
      </c>
      <c r="F30" s="68">
        <v>320</v>
      </c>
    </row>
    <row r="31" spans="1:6" x14ac:dyDescent="0.25">
      <c r="A31" s="66" t="s">
        <v>91</v>
      </c>
      <c r="B31" s="66" t="s">
        <v>67</v>
      </c>
      <c r="C31" s="66" t="s">
        <v>68</v>
      </c>
      <c r="D31" s="75">
        <v>320</v>
      </c>
      <c r="E31" s="75">
        <v>0</v>
      </c>
      <c r="F31" s="75">
        <v>320</v>
      </c>
    </row>
    <row r="32" spans="1:6" ht="14.45" x14ac:dyDescent="0.3">
      <c r="A32" s="74" t="s">
        <v>93</v>
      </c>
      <c r="B32" s="74"/>
      <c r="C32" s="74" t="s">
        <v>94</v>
      </c>
      <c r="D32" s="68">
        <v>5800</v>
      </c>
      <c r="E32" s="68">
        <f>+E33</f>
        <v>0</v>
      </c>
      <c r="F32" s="68">
        <v>5800</v>
      </c>
    </row>
    <row r="33" spans="1:6" x14ac:dyDescent="0.25">
      <c r="A33" s="66" t="s">
        <v>93</v>
      </c>
      <c r="B33" s="66" t="s">
        <v>67</v>
      </c>
      <c r="C33" s="66" t="s">
        <v>68</v>
      </c>
      <c r="D33" s="75">
        <v>5800</v>
      </c>
      <c r="E33" s="75">
        <v>0</v>
      </c>
      <c r="F33" s="75">
        <v>5800</v>
      </c>
    </row>
    <row r="34" spans="1:6" x14ac:dyDescent="0.25">
      <c r="A34" s="74" t="s">
        <v>95</v>
      </c>
      <c r="B34" s="74"/>
      <c r="C34" s="74" t="s">
        <v>96</v>
      </c>
      <c r="D34" s="68">
        <f>SUM(D35:D36)</f>
        <v>256685</v>
      </c>
      <c r="E34" s="68">
        <f t="shared" ref="E34:F34" si="13">SUM(E35:E36)</f>
        <v>735300</v>
      </c>
      <c r="F34" s="68">
        <f t="shared" si="13"/>
        <v>991985</v>
      </c>
    </row>
    <row r="35" spans="1:6" ht="14.45" x14ac:dyDescent="0.3">
      <c r="A35" s="50" t="s">
        <v>95</v>
      </c>
      <c r="B35" s="50" t="s">
        <v>97</v>
      </c>
      <c r="C35" s="50" t="s">
        <v>98</v>
      </c>
      <c r="D35" s="51">
        <v>0</v>
      </c>
      <c r="E35" s="51">
        <v>735300</v>
      </c>
      <c r="F35" s="51">
        <v>735300</v>
      </c>
    </row>
    <row r="36" spans="1:6" x14ac:dyDescent="0.25">
      <c r="A36" s="66" t="s">
        <v>95</v>
      </c>
      <c r="B36" s="66" t="s">
        <v>67</v>
      </c>
      <c r="C36" s="66" t="s">
        <v>68</v>
      </c>
      <c r="D36" s="75">
        <v>256685</v>
      </c>
      <c r="E36" s="75">
        <v>0</v>
      </c>
      <c r="F36" s="75">
        <f>+E36+D36</f>
        <v>256685</v>
      </c>
    </row>
    <row r="37" spans="1:6" x14ac:dyDescent="0.25">
      <c r="A37" s="74" t="s">
        <v>99</v>
      </c>
      <c r="B37" s="74"/>
      <c r="C37" s="74" t="s">
        <v>100</v>
      </c>
      <c r="D37" s="68">
        <v>96000</v>
      </c>
      <c r="E37" s="68">
        <f>+E38</f>
        <v>0</v>
      </c>
      <c r="F37" s="68">
        <v>96000</v>
      </c>
    </row>
    <row r="38" spans="1:6" x14ac:dyDescent="0.25">
      <c r="A38" s="66" t="s">
        <v>99</v>
      </c>
      <c r="B38" s="66" t="s">
        <v>67</v>
      </c>
      <c r="C38" s="66" t="s">
        <v>68</v>
      </c>
      <c r="D38" s="75">
        <v>96000</v>
      </c>
      <c r="E38" s="75">
        <v>0</v>
      </c>
      <c r="F38" s="75">
        <v>96000</v>
      </c>
    </row>
    <row r="39" spans="1:6" ht="14.45" x14ac:dyDescent="0.3">
      <c r="A39" s="74" t="s">
        <v>101</v>
      </c>
      <c r="B39" s="74"/>
      <c r="C39" s="74" t="s">
        <v>102</v>
      </c>
      <c r="D39" s="68">
        <v>54300</v>
      </c>
      <c r="E39" s="68">
        <f>+E40</f>
        <v>0</v>
      </c>
      <c r="F39" s="68">
        <v>54300</v>
      </c>
    </row>
    <row r="40" spans="1:6" x14ac:dyDescent="0.25">
      <c r="A40" s="66" t="s">
        <v>101</v>
      </c>
      <c r="B40" s="66" t="s">
        <v>67</v>
      </c>
      <c r="C40" s="66" t="s">
        <v>68</v>
      </c>
      <c r="D40" s="75">
        <v>54300</v>
      </c>
      <c r="E40" s="75">
        <v>0</v>
      </c>
      <c r="F40" s="75">
        <v>54300</v>
      </c>
    </row>
    <row r="41" spans="1:6" ht="14.45" x14ac:dyDescent="0.3">
      <c r="A41" s="74" t="s">
        <v>103</v>
      </c>
      <c r="B41" s="74"/>
      <c r="C41" s="74" t="s">
        <v>104</v>
      </c>
      <c r="D41" s="68">
        <f>+D42</f>
        <v>200000</v>
      </c>
      <c r="E41" s="68">
        <f t="shared" ref="E41:F41" si="14">+E42</f>
        <v>-50000</v>
      </c>
      <c r="F41" s="68">
        <f t="shared" si="14"/>
        <v>150000</v>
      </c>
    </row>
    <row r="42" spans="1:6" ht="14.45" x14ac:dyDescent="0.3">
      <c r="A42" s="66" t="s">
        <v>103</v>
      </c>
      <c r="B42" s="66" t="s">
        <v>83</v>
      </c>
      <c r="C42" s="66" t="s">
        <v>84</v>
      </c>
      <c r="D42" s="75">
        <v>200000</v>
      </c>
      <c r="E42" s="75">
        <v>-50000</v>
      </c>
      <c r="F42" s="75">
        <v>150000</v>
      </c>
    </row>
    <row r="43" spans="1:6" ht="14.45" x14ac:dyDescent="0.3">
      <c r="A43" s="74" t="s">
        <v>105</v>
      </c>
      <c r="B43" s="74"/>
      <c r="C43" s="74" t="s">
        <v>106</v>
      </c>
      <c r="D43" s="68">
        <f>+D44</f>
        <v>32502</v>
      </c>
      <c r="E43" s="68">
        <f t="shared" ref="E43:F43" si="15">+E44</f>
        <v>2080</v>
      </c>
      <c r="F43" s="68">
        <f t="shared" si="15"/>
        <v>34582</v>
      </c>
    </row>
    <row r="44" spans="1:6" x14ac:dyDescent="0.25">
      <c r="A44" s="66" t="s">
        <v>105</v>
      </c>
      <c r="B44" s="66" t="s">
        <v>67</v>
      </c>
      <c r="C44" s="66" t="s">
        <v>68</v>
      </c>
      <c r="D44" s="75">
        <v>32502</v>
      </c>
      <c r="E44" s="75">
        <v>2080</v>
      </c>
      <c r="F44" s="75">
        <v>34582</v>
      </c>
    </row>
    <row r="45" spans="1:6" x14ac:dyDescent="0.25">
      <c r="A45" s="74" t="s">
        <v>270</v>
      </c>
      <c r="B45" s="74"/>
      <c r="C45" s="74" t="s">
        <v>271</v>
      </c>
      <c r="D45" s="68">
        <v>23400</v>
      </c>
      <c r="E45" s="68">
        <f t="shared" ref="E45" si="16">+E46</f>
        <v>0</v>
      </c>
      <c r="F45" s="68">
        <v>23400</v>
      </c>
    </row>
    <row r="46" spans="1:6" x14ac:dyDescent="0.25">
      <c r="A46" s="66" t="s">
        <v>270</v>
      </c>
      <c r="B46" s="66" t="s">
        <v>67</v>
      </c>
      <c r="C46" s="66" t="s">
        <v>68</v>
      </c>
      <c r="D46" s="75">
        <v>23400</v>
      </c>
      <c r="E46" s="75">
        <v>0</v>
      </c>
      <c r="F46" s="75">
        <v>23400</v>
      </c>
    </row>
    <row r="47" spans="1:6" x14ac:dyDescent="0.25">
      <c r="A47" s="74" t="s">
        <v>107</v>
      </c>
      <c r="B47" s="74"/>
      <c r="C47" s="74" t="s">
        <v>110</v>
      </c>
      <c r="D47" s="68">
        <v>9000</v>
      </c>
      <c r="E47" s="68">
        <f t="shared" ref="E47" si="17">+E48</f>
        <v>0</v>
      </c>
      <c r="F47" s="68">
        <v>9000</v>
      </c>
    </row>
    <row r="48" spans="1:6" x14ac:dyDescent="0.25">
      <c r="A48" s="66" t="s">
        <v>107</v>
      </c>
      <c r="B48" s="66" t="s">
        <v>67</v>
      </c>
      <c r="C48" s="66" t="s">
        <v>68</v>
      </c>
      <c r="D48" s="75">
        <v>9000</v>
      </c>
      <c r="E48" s="75">
        <v>0</v>
      </c>
      <c r="F48" s="75">
        <v>9000</v>
      </c>
    </row>
    <row r="49" spans="1:6" x14ac:dyDescent="0.25">
      <c r="A49" s="74" t="s">
        <v>109</v>
      </c>
      <c r="B49" s="74"/>
      <c r="C49" s="74" t="s">
        <v>108</v>
      </c>
      <c r="D49" s="68">
        <v>68420</v>
      </c>
      <c r="E49" s="68">
        <f t="shared" ref="E49" si="18">+E50</f>
        <v>0</v>
      </c>
      <c r="F49" s="68">
        <v>68420</v>
      </c>
    </row>
    <row r="50" spans="1:6" x14ac:dyDescent="0.25">
      <c r="A50" s="66" t="s">
        <v>109</v>
      </c>
      <c r="B50" s="66" t="s">
        <v>67</v>
      </c>
      <c r="C50" s="66" t="s">
        <v>68</v>
      </c>
      <c r="D50" s="75">
        <v>68420</v>
      </c>
      <c r="E50" s="75">
        <v>0</v>
      </c>
      <c r="F50" s="75">
        <v>68420</v>
      </c>
    </row>
    <row r="51" spans="1:6" x14ac:dyDescent="0.25">
      <c r="A51" s="74" t="s">
        <v>111</v>
      </c>
      <c r="B51" s="74"/>
      <c r="C51" s="74" t="s">
        <v>114</v>
      </c>
      <c r="D51" s="68">
        <v>23000</v>
      </c>
      <c r="E51" s="68">
        <f t="shared" ref="E51" si="19">+E52</f>
        <v>0</v>
      </c>
      <c r="F51" s="68">
        <v>23000</v>
      </c>
    </row>
    <row r="52" spans="1:6" x14ac:dyDescent="0.25">
      <c r="A52" s="66" t="s">
        <v>111</v>
      </c>
      <c r="B52" s="66" t="s">
        <v>67</v>
      </c>
      <c r="C52" s="66" t="s">
        <v>68</v>
      </c>
      <c r="D52" s="75">
        <v>23000</v>
      </c>
      <c r="E52" s="75">
        <v>0</v>
      </c>
      <c r="F52" s="75">
        <v>23000</v>
      </c>
    </row>
    <row r="53" spans="1:6" x14ac:dyDescent="0.25">
      <c r="A53" s="74" t="s">
        <v>113</v>
      </c>
      <c r="B53" s="74"/>
      <c r="C53" s="74" t="s">
        <v>112</v>
      </c>
      <c r="D53" s="68">
        <v>207567</v>
      </c>
      <c r="E53" s="68">
        <f t="shared" ref="E53:E58" si="20">+E54</f>
        <v>0</v>
      </c>
      <c r="F53" s="68">
        <v>207567</v>
      </c>
    </row>
    <row r="54" spans="1:6" x14ac:dyDescent="0.25">
      <c r="A54" s="66" t="s">
        <v>113</v>
      </c>
      <c r="B54" s="66" t="s">
        <v>67</v>
      </c>
      <c r="C54" s="66" t="s">
        <v>68</v>
      </c>
      <c r="D54" s="75">
        <v>207567</v>
      </c>
      <c r="E54" s="75">
        <v>0</v>
      </c>
      <c r="F54" s="75">
        <v>207567</v>
      </c>
    </row>
    <row r="55" spans="1:6" ht="19.149999999999999" customHeight="1" x14ac:dyDescent="0.25">
      <c r="A55" s="74" t="s">
        <v>115</v>
      </c>
      <c r="B55" s="74"/>
      <c r="C55" s="74" t="s">
        <v>116</v>
      </c>
      <c r="D55" s="68">
        <f>+D56+D58+D60</f>
        <v>271100</v>
      </c>
      <c r="E55" s="68">
        <f t="shared" ref="E55:F55" si="21">+E56+E58+E60</f>
        <v>26368</v>
      </c>
      <c r="F55" s="68">
        <f t="shared" si="21"/>
        <v>297468</v>
      </c>
    </row>
    <row r="56" spans="1:6" x14ac:dyDescent="0.25">
      <c r="A56" s="74" t="s">
        <v>117</v>
      </c>
      <c r="B56" s="74"/>
      <c r="C56" s="74" t="s">
        <v>118</v>
      </c>
      <c r="D56" s="68">
        <v>12000</v>
      </c>
      <c r="E56" s="68">
        <f t="shared" si="20"/>
        <v>0</v>
      </c>
      <c r="F56" s="68">
        <v>12000</v>
      </c>
    </row>
    <row r="57" spans="1:6" x14ac:dyDescent="0.25">
      <c r="A57" s="66" t="s">
        <v>117</v>
      </c>
      <c r="B57" s="66" t="s">
        <v>67</v>
      </c>
      <c r="C57" s="66" t="s">
        <v>68</v>
      </c>
      <c r="D57" s="75">
        <v>12000</v>
      </c>
      <c r="E57" s="75">
        <v>0</v>
      </c>
      <c r="F57" s="75">
        <v>12000</v>
      </c>
    </row>
    <row r="58" spans="1:6" x14ac:dyDescent="0.25">
      <c r="A58" s="74" t="s">
        <v>119</v>
      </c>
      <c r="B58" s="74"/>
      <c r="C58" s="74" t="s">
        <v>120</v>
      </c>
      <c r="D58" s="68">
        <v>31000</v>
      </c>
      <c r="E58" s="68">
        <f t="shared" si="20"/>
        <v>0</v>
      </c>
      <c r="F58" s="68">
        <v>31000</v>
      </c>
    </row>
    <row r="59" spans="1:6" x14ac:dyDescent="0.25">
      <c r="A59" s="66" t="s">
        <v>119</v>
      </c>
      <c r="B59" s="66" t="s">
        <v>67</v>
      </c>
      <c r="C59" s="66" t="s">
        <v>68</v>
      </c>
      <c r="D59" s="75">
        <v>31000</v>
      </c>
      <c r="E59" s="75">
        <v>0</v>
      </c>
      <c r="F59" s="75">
        <v>31000</v>
      </c>
    </row>
    <row r="60" spans="1:6" x14ac:dyDescent="0.25">
      <c r="A60" s="74" t="s">
        <v>121</v>
      </c>
      <c r="B60" s="74"/>
      <c r="C60" s="74" t="s">
        <v>122</v>
      </c>
      <c r="D60" s="68">
        <f>SUM(D61:D62)</f>
        <v>228100</v>
      </c>
      <c r="E60" s="68">
        <f t="shared" ref="E60:F60" si="22">SUM(E61:E62)</f>
        <v>26368</v>
      </c>
      <c r="F60" s="68">
        <f t="shared" si="22"/>
        <v>254468</v>
      </c>
    </row>
    <row r="61" spans="1:6" x14ac:dyDescent="0.25">
      <c r="A61" s="66" t="s">
        <v>121</v>
      </c>
      <c r="B61" s="66" t="s">
        <v>97</v>
      </c>
      <c r="C61" s="66" t="s">
        <v>98</v>
      </c>
      <c r="D61" s="75">
        <v>40000</v>
      </c>
      <c r="E61" s="75">
        <v>0</v>
      </c>
      <c r="F61" s="75">
        <f>+E61+D61</f>
        <v>40000</v>
      </c>
    </row>
    <row r="62" spans="1:6" x14ac:dyDescent="0.25">
      <c r="A62" s="66" t="s">
        <v>121</v>
      </c>
      <c r="B62" s="66" t="s">
        <v>67</v>
      </c>
      <c r="C62" s="66" t="s">
        <v>68</v>
      </c>
      <c r="D62" s="75">
        <v>188100</v>
      </c>
      <c r="E62" s="75">
        <v>26368</v>
      </c>
      <c r="F62" s="75">
        <v>214468</v>
      </c>
    </row>
    <row r="63" spans="1:6" ht="19.149999999999999" customHeight="1" x14ac:dyDescent="0.25">
      <c r="A63" s="74" t="s">
        <v>123</v>
      </c>
      <c r="B63" s="74"/>
      <c r="C63" s="74" t="s">
        <v>124</v>
      </c>
      <c r="D63" s="68">
        <f>+D64+D66+D68+D70+D72+D75+D77+D81</f>
        <v>440779</v>
      </c>
      <c r="E63" s="68">
        <f t="shared" ref="E63:F63" si="23">+E64+E66+E68+E70+E72+E75+E77+E81</f>
        <v>55035</v>
      </c>
      <c r="F63" s="68">
        <f t="shared" si="23"/>
        <v>495814</v>
      </c>
    </row>
    <row r="64" spans="1:6" x14ac:dyDescent="0.25">
      <c r="A64" s="74" t="s">
        <v>125</v>
      </c>
      <c r="B64" s="74"/>
      <c r="C64" s="74" t="s">
        <v>126</v>
      </c>
      <c r="D64" s="68">
        <f>+D65</f>
        <v>12000</v>
      </c>
      <c r="E64" s="68">
        <f t="shared" ref="E64:F64" si="24">+E65</f>
        <v>4900</v>
      </c>
      <c r="F64" s="68">
        <f t="shared" si="24"/>
        <v>16900</v>
      </c>
    </row>
    <row r="65" spans="1:6" x14ac:dyDescent="0.25">
      <c r="A65" s="66" t="s">
        <v>125</v>
      </c>
      <c r="B65" s="66" t="s">
        <v>67</v>
      </c>
      <c r="C65" s="66" t="s">
        <v>68</v>
      </c>
      <c r="D65" s="75">
        <v>12000</v>
      </c>
      <c r="E65" s="75">
        <v>4900</v>
      </c>
      <c r="F65" s="75">
        <f>+E65+D65</f>
        <v>16900</v>
      </c>
    </row>
    <row r="66" spans="1:6" x14ac:dyDescent="0.25">
      <c r="A66" s="74" t="s">
        <v>127</v>
      </c>
      <c r="B66" s="74"/>
      <c r="C66" s="74" t="s">
        <v>128</v>
      </c>
      <c r="D66" s="68">
        <f>+D67</f>
        <v>10000</v>
      </c>
      <c r="E66" s="68">
        <f>+E67</f>
        <v>0</v>
      </c>
      <c r="F66" s="68">
        <f>+F67</f>
        <v>10000</v>
      </c>
    </row>
    <row r="67" spans="1:6" x14ac:dyDescent="0.25">
      <c r="A67" s="66" t="s">
        <v>127</v>
      </c>
      <c r="B67" s="66" t="s">
        <v>67</v>
      </c>
      <c r="C67" s="66" t="s">
        <v>68</v>
      </c>
      <c r="D67" s="75">
        <v>10000</v>
      </c>
      <c r="E67" s="75">
        <v>0</v>
      </c>
      <c r="F67" s="75">
        <f>+E67+D67</f>
        <v>10000</v>
      </c>
    </row>
    <row r="68" spans="1:6" x14ac:dyDescent="0.25">
      <c r="A68" s="74" t="s">
        <v>129</v>
      </c>
      <c r="B68" s="74"/>
      <c r="C68" s="74" t="s">
        <v>130</v>
      </c>
      <c r="D68" s="68">
        <v>140000</v>
      </c>
      <c r="E68" s="68">
        <f>+E69</f>
        <v>0</v>
      </c>
      <c r="F68" s="68">
        <f>+F69</f>
        <v>140000</v>
      </c>
    </row>
    <row r="69" spans="1:6" x14ac:dyDescent="0.25">
      <c r="A69" s="66" t="s">
        <v>129</v>
      </c>
      <c r="B69" s="66" t="s">
        <v>67</v>
      </c>
      <c r="C69" s="66" t="s">
        <v>68</v>
      </c>
      <c r="D69" s="75">
        <v>140000</v>
      </c>
      <c r="E69" s="75">
        <v>0</v>
      </c>
      <c r="F69" s="75">
        <f>+E69+D69</f>
        <v>140000</v>
      </c>
    </row>
    <row r="70" spans="1:6" x14ac:dyDescent="0.25">
      <c r="A70" s="74" t="s">
        <v>131</v>
      </c>
      <c r="B70" s="74"/>
      <c r="C70" s="74" t="s">
        <v>132</v>
      </c>
      <c r="D70" s="68">
        <v>102350</v>
      </c>
      <c r="E70" s="68">
        <f>+E71</f>
        <v>0</v>
      </c>
      <c r="F70" s="68">
        <f>+F71</f>
        <v>102350</v>
      </c>
    </row>
    <row r="71" spans="1:6" x14ac:dyDescent="0.25">
      <c r="A71" s="66" t="s">
        <v>131</v>
      </c>
      <c r="B71" s="66" t="s">
        <v>67</v>
      </c>
      <c r="C71" s="66" t="s">
        <v>68</v>
      </c>
      <c r="D71" s="75">
        <v>102350</v>
      </c>
      <c r="E71" s="75">
        <v>0</v>
      </c>
      <c r="F71" s="75">
        <f>+E71+D71</f>
        <v>102350</v>
      </c>
    </row>
    <row r="72" spans="1:6" x14ac:dyDescent="0.25">
      <c r="A72" s="74" t="s">
        <v>133</v>
      </c>
      <c r="B72" s="74"/>
      <c r="C72" s="74" t="s">
        <v>134</v>
      </c>
      <c r="D72" s="68">
        <f>SUM(D73:D74)</f>
        <v>27300</v>
      </c>
      <c r="E72" s="68">
        <f t="shared" ref="E72:F72" si="25">SUM(E73:E74)</f>
        <v>44255</v>
      </c>
      <c r="F72" s="68">
        <f t="shared" si="25"/>
        <v>71555</v>
      </c>
    </row>
    <row r="73" spans="1:6" x14ac:dyDescent="0.25">
      <c r="A73" s="66" t="s">
        <v>133</v>
      </c>
      <c r="B73" s="66" t="s">
        <v>97</v>
      </c>
      <c r="C73" s="66" t="s">
        <v>98</v>
      </c>
      <c r="D73" s="75">
        <v>10000</v>
      </c>
      <c r="E73" s="75">
        <v>0</v>
      </c>
      <c r="F73" s="75">
        <f>+E73+D73</f>
        <v>10000</v>
      </c>
    </row>
    <row r="74" spans="1:6" x14ac:dyDescent="0.25">
      <c r="A74" s="66" t="s">
        <v>133</v>
      </c>
      <c r="B74" s="66" t="s">
        <v>67</v>
      </c>
      <c r="C74" s="66" t="s">
        <v>68</v>
      </c>
      <c r="D74" s="75">
        <v>17300</v>
      </c>
      <c r="E74" s="75">
        <v>44255</v>
      </c>
      <c r="F74" s="75">
        <v>61555</v>
      </c>
    </row>
    <row r="75" spans="1:6" x14ac:dyDescent="0.25">
      <c r="A75" s="74" t="s">
        <v>135</v>
      </c>
      <c r="B75" s="74"/>
      <c r="C75" s="74" t="s">
        <v>272</v>
      </c>
      <c r="D75" s="68">
        <f>+D76</f>
        <v>53100</v>
      </c>
      <c r="E75" s="68">
        <f t="shared" ref="E75:F75" si="26">+E76</f>
        <v>0</v>
      </c>
      <c r="F75" s="68">
        <f t="shared" si="26"/>
        <v>53100</v>
      </c>
    </row>
    <row r="76" spans="1:6" x14ac:dyDescent="0.25">
      <c r="A76" s="66" t="s">
        <v>135</v>
      </c>
      <c r="B76" s="66" t="s">
        <v>67</v>
      </c>
      <c r="C76" s="66" t="s">
        <v>68</v>
      </c>
      <c r="D76" s="75">
        <v>53100</v>
      </c>
      <c r="E76" s="75">
        <v>0</v>
      </c>
      <c r="F76" s="75">
        <f>+E76+D76</f>
        <v>53100</v>
      </c>
    </row>
    <row r="77" spans="1:6" x14ac:dyDescent="0.25">
      <c r="A77" s="74" t="s">
        <v>136</v>
      </c>
      <c r="B77" s="74"/>
      <c r="C77" s="74" t="s">
        <v>139</v>
      </c>
      <c r="D77" s="68">
        <v>66789</v>
      </c>
      <c r="E77" s="68">
        <f>SUM(E78:E80)</f>
        <v>1080</v>
      </c>
      <c r="F77" s="68">
        <f>SUM(F78:F80)</f>
        <v>67869</v>
      </c>
    </row>
    <row r="78" spans="1:6" x14ac:dyDescent="0.25">
      <c r="A78" s="66" t="s">
        <v>136</v>
      </c>
      <c r="B78" s="66" t="s">
        <v>97</v>
      </c>
      <c r="C78" s="66" t="s">
        <v>98</v>
      </c>
      <c r="D78" s="75">
        <v>10000</v>
      </c>
      <c r="E78" s="75">
        <v>0</v>
      </c>
      <c r="F78" s="75">
        <f t="shared" ref="F78:F80" si="27">+E78+D78</f>
        <v>10000</v>
      </c>
    </row>
    <row r="79" spans="1:6" x14ac:dyDescent="0.25">
      <c r="A79" s="66" t="s">
        <v>136</v>
      </c>
      <c r="B79" s="66" t="s">
        <v>83</v>
      </c>
      <c r="C79" s="66" t="s">
        <v>84</v>
      </c>
      <c r="D79" s="75">
        <v>7712</v>
      </c>
      <c r="E79" s="75">
        <v>0</v>
      </c>
      <c r="F79" s="75">
        <f t="shared" si="27"/>
        <v>7712</v>
      </c>
    </row>
    <row r="80" spans="1:6" x14ac:dyDescent="0.25">
      <c r="A80" s="66" t="s">
        <v>136</v>
      </c>
      <c r="B80" s="66" t="s">
        <v>67</v>
      </c>
      <c r="C80" s="66" t="s">
        <v>68</v>
      </c>
      <c r="D80" s="75">
        <v>49077</v>
      </c>
      <c r="E80" s="75">
        <v>1080</v>
      </c>
      <c r="F80" s="75">
        <f t="shared" si="27"/>
        <v>50157</v>
      </c>
    </row>
    <row r="81" spans="1:7" x14ac:dyDescent="0.25">
      <c r="A81" s="74" t="s">
        <v>138</v>
      </c>
      <c r="B81" s="74"/>
      <c r="C81" s="74" t="s">
        <v>137</v>
      </c>
      <c r="D81" s="68">
        <f>+D82+D83</f>
        <v>29240</v>
      </c>
      <c r="E81" s="68">
        <f t="shared" ref="E81:F81" si="28">+E82+E83</f>
        <v>4800</v>
      </c>
      <c r="F81" s="68">
        <f t="shared" si="28"/>
        <v>34040</v>
      </c>
    </row>
    <row r="82" spans="1:7" x14ac:dyDescent="0.25">
      <c r="A82" s="66" t="s">
        <v>138</v>
      </c>
      <c r="B82" s="66" t="s">
        <v>83</v>
      </c>
      <c r="C82" s="66" t="s">
        <v>84</v>
      </c>
      <c r="D82" s="75">
        <v>29240</v>
      </c>
      <c r="E82" s="75">
        <v>0</v>
      </c>
      <c r="F82" s="75">
        <f>+E82+D82</f>
        <v>29240</v>
      </c>
    </row>
    <row r="83" spans="1:7" x14ac:dyDescent="0.25">
      <c r="A83" s="50" t="s">
        <v>138</v>
      </c>
      <c r="B83" s="50" t="s">
        <v>67</v>
      </c>
      <c r="C83" s="50" t="s">
        <v>68</v>
      </c>
      <c r="D83" s="51">
        <v>0</v>
      </c>
      <c r="E83" s="51">
        <v>4800</v>
      </c>
      <c r="F83" s="51">
        <v>4800</v>
      </c>
    </row>
    <row r="84" spans="1:7" ht="19.149999999999999" customHeight="1" x14ac:dyDescent="0.25">
      <c r="A84" s="74" t="s">
        <v>140</v>
      </c>
      <c r="B84" s="74"/>
      <c r="C84" s="74" t="s">
        <v>141</v>
      </c>
      <c r="D84" s="68">
        <f>+D85+D87</f>
        <v>39180</v>
      </c>
      <c r="E84" s="68">
        <f t="shared" ref="E84:F84" si="29">+E85+E87</f>
        <v>4470</v>
      </c>
      <c r="F84" s="68">
        <f t="shared" si="29"/>
        <v>43650</v>
      </c>
    </row>
    <row r="85" spans="1:7" x14ac:dyDescent="0.25">
      <c r="A85" s="74" t="s">
        <v>142</v>
      </c>
      <c r="B85" s="74"/>
      <c r="C85" s="74" t="s">
        <v>143</v>
      </c>
      <c r="D85" s="68">
        <v>39180</v>
      </c>
      <c r="E85" s="68">
        <f t="shared" ref="E85:F85" si="30">+E86</f>
        <v>0</v>
      </c>
      <c r="F85" s="68">
        <f t="shared" si="30"/>
        <v>39180</v>
      </c>
    </row>
    <row r="86" spans="1:7" x14ac:dyDescent="0.25">
      <c r="A86" s="66" t="s">
        <v>142</v>
      </c>
      <c r="B86" s="66" t="s">
        <v>83</v>
      </c>
      <c r="C86" s="66" t="s">
        <v>84</v>
      </c>
      <c r="D86" s="75">
        <v>39180</v>
      </c>
      <c r="E86" s="75">
        <v>0</v>
      </c>
      <c r="F86" s="75">
        <f>+E86+D86</f>
        <v>39180</v>
      </c>
    </row>
    <row r="87" spans="1:7" x14ac:dyDescent="0.25">
      <c r="A87" s="82" t="s">
        <v>300</v>
      </c>
      <c r="B87" s="82"/>
      <c r="C87" s="82" t="s">
        <v>301</v>
      </c>
      <c r="D87" s="83">
        <v>0</v>
      </c>
      <c r="E87" s="83">
        <v>4470</v>
      </c>
      <c r="F87" s="83">
        <v>4470</v>
      </c>
    </row>
    <row r="88" spans="1:7" x14ac:dyDescent="0.25">
      <c r="A88" s="50" t="s">
        <v>300</v>
      </c>
      <c r="B88" s="50" t="s">
        <v>67</v>
      </c>
      <c r="C88" s="50" t="s">
        <v>68</v>
      </c>
      <c r="D88" s="51">
        <v>0</v>
      </c>
      <c r="E88" s="51">
        <v>4470</v>
      </c>
      <c r="F88" s="51">
        <v>4470</v>
      </c>
    </row>
    <row r="89" spans="1:7" ht="19.149999999999999" customHeight="1" x14ac:dyDescent="0.25">
      <c r="A89" s="74" t="s">
        <v>144</v>
      </c>
      <c r="B89" s="74"/>
      <c r="C89" s="74" t="s">
        <v>145</v>
      </c>
      <c r="D89" s="68">
        <f>+D90+D92+D95+D97+D99+D101+D104+D106+D108+D110+D113+D115+D117+D119</f>
        <v>2593454</v>
      </c>
      <c r="E89" s="68">
        <f t="shared" ref="E89:F89" si="31">+E90+E92+E95+E97+E99+E101+E104+E106+E108+E110+E113+E115+E117+E119</f>
        <v>412096</v>
      </c>
      <c r="F89" s="68">
        <f t="shared" si="31"/>
        <v>2981726</v>
      </c>
    </row>
    <row r="90" spans="1:7" x14ac:dyDescent="0.25">
      <c r="A90" s="74" t="s">
        <v>146</v>
      </c>
      <c r="B90" s="74"/>
      <c r="C90" s="74" t="s">
        <v>147</v>
      </c>
      <c r="D90" s="68">
        <f>+D91</f>
        <v>249826</v>
      </c>
      <c r="E90" s="68">
        <f t="shared" ref="E90:F90" si="32">+E91</f>
        <v>38562</v>
      </c>
      <c r="F90" s="68">
        <f t="shared" si="32"/>
        <v>288388</v>
      </c>
    </row>
    <row r="91" spans="1:7" x14ac:dyDescent="0.25">
      <c r="A91" s="66" t="s">
        <v>146</v>
      </c>
      <c r="B91" s="66" t="s">
        <v>67</v>
      </c>
      <c r="C91" s="66" t="s">
        <v>68</v>
      </c>
      <c r="D91" s="75">
        <v>249826</v>
      </c>
      <c r="E91" s="75">
        <v>38562</v>
      </c>
      <c r="F91" s="75">
        <v>288388</v>
      </c>
    </row>
    <row r="92" spans="1:7" x14ac:dyDescent="0.25">
      <c r="A92" s="74" t="s">
        <v>148</v>
      </c>
      <c r="B92" s="74"/>
      <c r="C92" s="74" t="s">
        <v>149</v>
      </c>
      <c r="D92" s="68">
        <f>SUM(D93:D94)</f>
        <v>580541</v>
      </c>
      <c r="E92" s="68">
        <f t="shared" ref="E92" si="33">SUM(E93:E94)</f>
        <v>287059</v>
      </c>
      <c r="F92" s="68">
        <f>+F93+F94</f>
        <v>867600</v>
      </c>
      <c r="G92" s="51"/>
    </row>
    <row r="93" spans="1:7" x14ac:dyDescent="0.25">
      <c r="A93" s="66" t="s">
        <v>148</v>
      </c>
      <c r="B93" s="66" t="s">
        <v>97</v>
      </c>
      <c r="C93" s="66" t="s">
        <v>98</v>
      </c>
      <c r="D93" s="75">
        <v>17200</v>
      </c>
      <c r="E93" s="75">
        <v>283279</v>
      </c>
      <c r="F93" s="75">
        <f>+E93+D93</f>
        <v>300479</v>
      </c>
      <c r="G93" s="51"/>
    </row>
    <row r="94" spans="1:7" x14ac:dyDescent="0.25">
      <c r="A94" s="66" t="s">
        <v>148</v>
      </c>
      <c r="B94" s="66" t="s">
        <v>67</v>
      </c>
      <c r="C94" s="66" t="s">
        <v>68</v>
      </c>
      <c r="D94" s="75">
        <v>563341</v>
      </c>
      <c r="E94" s="75">
        <v>3780</v>
      </c>
      <c r="F94" s="75">
        <f>+E94+D94</f>
        <v>567121</v>
      </c>
      <c r="G94" s="51"/>
    </row>
    <row r="95" spans="1:7" x14ac:dyDescent="0.25">
      <c r="A95" s="74" t="s">
        <v>150</v>
      </c>
      <c r="B95" s="74"/>
      <c r="C95" s="74" t="s">
        <v>151</v>
      </c>
      <c r="D95" s="68">
        <f>SUM(D96)</f>
        <v>24000</v>
      </c>
      <c r="E95" s="68">
        <f t="shared" ref="E95" si="34">SUM(E96)</f>
        <v>0</v>
      </c>
      <c r="F95" s="68">
        <f>SUM(F96)</f>
        <v>24000</v>
      </c>
    </row>
    <row r="96" spans="1:7" x14ac:dyDescent="0.25">
      <c r="A96" s="66" t="s">
        <v>150</v>
      </c>
      <c r="B96" s="66" t="s">
        <v>83</v>
      </c>
      <c r="C96" s="66" t="s">
        <v>84</v>
      </c>
      <c r="D96" s="75">
        <v>24000</v>
      </c>
      <c r="E96" s="75">
        <v>0</v>
      </c>
      <c r="F96" s="75">
        <v>24000</v>
      </c>
    </row>
    <row r="97" spans="1:6" x14ac:dyDescent="0.25">
      <c r="A97" s="74" t="s">
        <v>152</v>
      </c>
      <c r="B97" s="74"/>
      <c r="C97" s="74" t="s">
        <v>153</v>
      </c>
      <c r="D97" s="68">
        <f>+D98</f>
        <v>350145</v>
      </c>
      <c r="E97" s="68">
        <f t="shared" ref="E97:F97" si="35">+E98</f>
        <v>13127</v>
      </c>
      <c r="F97" s="68">
        <f t="shared" si="35"/>
        <v>363272</v>
      </c>
    </row>
    <row r="98" spans="1:6" x14ac:dyDescent="0.25">
      <c r="A98" s="66" t="s">
        <v>152</v>
      </c>
      <c r="B98" s="66" t="s">
        <v>67</v>
      </c>
      <c r="C98" s="66" t="s">
        <v>68</v>
      </c>
      <c r="D98" s="75">
        <v>350145</v>
      </c>
      <c r="E98" s="75">
        <v>13127</v>
      </c>
      <c r="F98" s="75">
        <v>363272</v>
      </c>
    </row>
    <row r="99" spans="1:6" x14ac:dyDescent="0.25">
      <c r="A99" s="74" t="s">
        <v>154</v>
      </c>
      <c r="B99" s="74"/>
      <c r="C99" s="74" t="s">
        <v>155</v>
      </c>
      <c r="D99" s="68">
        <f>+D100</f>
        <v>143000</v>
      </c>
      <c r="E99" s="68">
        <f t="shared" ref="E99:F99" si="36">+E100</f>
        <v>9850</v>
      </c>
      <c r="F99" s="68">
        <f t="shared" si="36"/>
        <v>152850</v>
      </c>
    </row>
    <row r="100" spans="1:6" x14ac:dyDescent="0.25">
      <c r="A100" s="66" t="s">
        <v>154</v>
      </c>
      <c r="B100" s="66" t="s">
        <v>67</v>
      </c>
      <c r="C100" s="66" t="s">
        <v>68</v>
      </c>
      <c r="D100" s="75">
        <v>143000</v>
      </c>
      <c r="E100" s="75">
        <v>9850</v>
      </c>
      <c r="F100" s="75">
        <v>152850</v>
      </c>
    </row>
    <row r="101" spans="1:6" x14ac:dyDescent="0.25">
      <c r="A101" s="74" t="s">
        <v>156</v>
      </c>
      <c r="B101" s="74"/>
      <c r="C101" s="74" t="s">
        <v>157</v>
      </c>
      <c r="D101" s="68">
        <f>+D102+D103</f>
        <v>114983</v>
      </c>
      <c r="E101" s="68">
        <f t="shared" ref="E101:F101" si="37">+E102+E103</f>
        <v>17923</v>
      </c>
      <c r="F101" s="68">
        <f t="shared" si="37"/>
        <v>109082</v>
      </c>
    </row>
    <row r="102" spans="1:6" x14ac:dyDescent="0.25">
      <c r="A102" s="66" t="s">
        <v>156</v>
      </c>
      <c r="B102" s="66" t="s">
        <v>83</v>
      </c>
      <c r="C102" s="66" t="s">
        <v>84</v>
      </c>
      <c r="D102" s="75">
        <v>1600</v>
      </c>
      <c r="E102" s="75">
        <v>0</v>
      </c>
      <c r="F102" s="75">
        <v>1600</v>
      </c>
    </row>
    <row r="103" spans="1:6" x14ac:dyDescent="0.25">
      <c r="A103" s="66" t="s">
        <v>156</v>
      </c>
      <c r="B103" s="66" t="s">
        <v>67</v>
      </c>
      <c r="C103" s="66" t="s">
        <v>68</v>
      </c>
      <c r="D103" s="75">
        <v>113383</v>
      </c>
      <c r="E103" s="75">
        <v>17923</v>
      </c>
      <c r="F103" s="75">
        <v>107482</v>
      </c>
    </row>
    <row r="104" spans="1:6" x14ac:dyDescent="0.25">
      <c r="A104" s="74" t="s">
        <v>158</v>
      </c>
      <c r="B104" s="74"/>
      <c r="C104" s="74" t="s">
        <v>159</v>
      </c>
      <c r="D104" s="68">
        <f>+D105</f>
        <v>23824</v>
      </c>
      <c r="E104" s="68">
        <f t="shared" ref="E104:F104" si="38">+E105</f>
        <v>3741</v>
      </c>
      <c r="F104" s="68">
        <f t="shared" si="38"/>
        <v>27565</v>
      </c>
    </row>
    <row r="105" spans="1:6" x14ac:dyDescent="0.25">
      <c r="A105" s="66" t="s">
        <v>158</v>
      </c>
      <c r="B105" s="66" t="s">
        <v>67</v>
      </c>
      <c r="C105" s="66" t="s">
        <v>68</v>
      </c>
      <c r="D105" s="75">
        <v>23824</v>
      </c>
      <c r="E105" s="75">
        <v>3741</v>
      </c>
      <c r="F105" s="75">
        <v>27565</v>
      </c>
    </row>
    <row r="106" spans="1:6" x14ac:dyDescent="0.25">
      <c r="A106" s="74" t="s">
        <v>160</v>
      </c>
      <c r="B106" s="74"/>
      <c r="C106" s="74" t="s">
        <v>161</v>
      </c>
      <c r="D106" s="68">
        <f>+D107</f>
        <v>147900</v>
      </c>
      <c r="E106" s="68">
        <f>+E107</f>
        <v>0</v>
      </c>
      <c r="F106" s="68">
        <f>+F107</f>
        <v>147900</v>
      </c>
    </row>
    <row r="107" spans="1:6" x14ac:dyDescent="0.25">
      <c r="A107" s="66" t="s">
        <v>160</v>
      </c>
      <c r="B107" s="66" t="s">
        <v>67</v>
      </c>
      <c r="C107" s="66" t="s">
        <v>68</v>
      </c>
      <c r="D107" s="85">
        <f>186500-24000-14600</f>
        <v>147900</v>
      </c>
      <c r="E107" s="85">
        <v>0</v>
      </c>
      <c r="F107" s="85">
        <f>186500-24000-14600</f>
        <v>147900</v>
      </c>
    </row>
    <row r="108" spans="1:6" x14ac:dyDescent="0.25">
      <c r="A108" s="74" t="s">
        <v>162</v>
      </c>
      <c r="B108" s="74"/>
      <c r="C108" s="74" t="s">
        <v>163</v>
      </c>
      <c r="D108" s="68">
        <f>+D109</f>
        <v>719428</v>
      </c>
      <c r="E108" s="68">
        <f t="shared" ref="E108:F108" si="39">+E109</f>
        <v>22924</v>
      </c>
      <c r="F108" s="68">
        <f t="shared" si="39"/>
        <v>742352</v>
      </c>
    </row>
    <row r="109" spans="1:6" x14ac:dyDescent="0.25">
      <c r="A109" s="66" t="s">
        <v>162</v>
      </c>
      <c r="B109" s="66" t="s">
        <v>67</v>
      </c>
      <c r="C109" s="66" t="s">
        <v>68</v>
      </c>
      <c r="D109" s="85">
        <v>719428</v>
      </c>
      <c r="E109" s="85">
        <v>22924</v>
      </c>
      <c r="F109" s="85">
        <v>742352</v>
      </c>
    </row>
    <row r="110" spans="1:6" x14ac:dyDescent="0.25">
      <c r="A110" s="74" t="s">
        <v>164</v>
      </c>
      <c r="B110" s="74"/>
      <c r="C110" s="74" t="s">
        <v>165</v>
      </c>
      <c r="D110" s="68">
        <f>+D111+D112</f>
        <v>210707</v>
      </c>
      <c r="E110" s="68">
        <f t="shared" ref="E110:F110" si="40">+E111+E112</f>
        <v>18910</v>
      </c>
      <c r="F110" s="68">
        <f t="shared" si="40"/>
        <v>229617</v>
      </c>
    </row>
    <row r="111" spans="1:6" x14ac:dyDescent="0.25">
      <c r="A111" s="66" t="s">
        <v>164</v>
      </c>
      <c r="B111" s="66" t="s">
        <v>83</v>
      </c>
      <c r="C111" s="66" t="s">
        <v>84</v>
      </c>
      <c r="D111" s="85">
        <v>6500</v>
      </c>
      <c r="E111" s="85">
        <v>2600</v>
      </c>
      <c r="F111" s="85">
        <v>9100</v>
      </c>
    </row>
    <row r="112" spans="1:6" x14ac:dyDescent="0.25">
      <c r="A112" s="66" t="s">
        <v>164</v>
      </c>
      <c r="B112" s="66" t="s">
        <v>67</v>
      </c>
      <c r="C112" s="66" t="s">
        <v>68</v>
      </c>
      <c r="D112" s="85">
        <v>204207</v>
      </c>
      <c r="E112" s="85">
        <v>16310</v>
      </c>
      <c r="F112" s="85">
        <v>220517</v>
      </c>
    </row>
    <row r="113" spans="1:6" x14ac:dyDescent="0.25">
      <c r="A113" s="74" t="s">
        <v>166</v>
      </c>
      <c r="B113" s="74"/>
      <c r="C113" s="74" t="s">
        <v>167</v>
      </c>
      <c r="D113" s="68">
        <f>+D114</f>
        <v>14600</v>
      </c>
      <c r="E113" s="68">
        <f t="shared" ref="E113" si="41">+E114</f>
        <v>0</v>
      </c>
      <c r="F113" s="68">
        <f>+F114</f>
        <v>14600</v>
      </c>
    </row>
    <row r="114" spans="1:6" x14ac:dyDescent="0.25">
      <c r="A114" s="66" t="s">
        <v>166</v>
      </c>
      <c r="B114" s="66" t="s">
        <v>83</v>
      </c>
      <c r="C114" s="66" t="s">
        <v>84</v>
      </c>
      <c r="D114" s="85">
        <v>14600</v>
      </c>
      <c r="E114" s="85">
        <v>0</v>
      </c>
      <c r="F114" s="85">
        <v>14600</v>
      </c>
    </row>
    <row r="115" spans="1:6" x14ac:dyDescent="0.25">
      <c r="A115" s="74" t="s">
        <v>168</v>
      </c>
      <c r="B115" s="74"/>
      <c r="C115" s="74" t="s">
        <v>169</v>
      </c>
      <c r="D115" s="68">
        <f>+D116</f>
        <v>10000</v>
      </c>
      <c r="E115" s="68">
        <f>+E116</f>
        <v>0</v>
      </c>
      <c r="F115" s="68">
        <v>10000</v>
      </c>
    </row>
    <row r="116" spans="1:6" x14ac:dyDescent="0.25">
      <c r="A116" s="66" t="s">
        <v>168</v>
      </c>
      <c r="B116" s="66" t="s">
        <v>83</v>
      </c>
      <c r="C116" s="66" t="s">
        <v>84</v>
      </c>
      <c r="D116" s="75">
        <v>10000</v>
      </c>
      <c r="E116" s="75">
        <v>0</v>
      </c>
      <c r="F116" s="75">
        <v>10000</v>
      </c>
    </row>
    <row r="117" spans="1:6" x14ac:dyDescent="0.25">
      <c r="A117" s="74" t="s">
        <v>170</v>
      </c>
      <c r="B117" s="74"/>
      <c r="C117" s="74" t="s">
        <v>171</v>
      </c>
      <c r="D117" s="68">
        <v>3500</v>
      </c>
      <c r="E117" s="68">
        <f t="shared" ref="E117" si="42">+E118</f>
        <v>0</v>
      </c>
      <c r="F117" s="68">
        <v>3500</v>
      </c>
    </row>
    <row r="118" spans="1:6" x14ac:dyDescent="0.25">
      <c r="A118" s="66" t="s">
        <v>170</v>
      </c>
      <c r="B118" s="66" t="s">
        <v>67</v>
      </c>
      <c r="C118" s="66" t="s">
        <v>68</v>
      </c>
      <c r="D118" s="75">
        <v>3500</v>
      </c>
      <c r="E118" s="75">
        <v>0</v>
      </c>
      <c r="F118" s="75">
        <v>3500</v>
      </c>
    </row>
    <row r="119" spans="1:6" x14ac:dyDescent="0.25">
      <c r="A119" s="74" t="s">
        <v>172</v>
      </c>
      <c r="B119" s="74"/>
      <c r="C119" s="74" t="s">
        <v>173</v>
      </c>
      <c r="D119" s="68">
        <v>1000</v>
      </c>
      <c r="E119" s="68">
        <f t="shared" ref="E119" si="43">+E120</f>
        <v>0</v>
      </c>
      <c r="F119" s="68">
        <v>1000</v>
      </c>
    </row>
    <row r="120" spans="1:6" x14ac:dyDescent="0.25">
      <c r="A120" s="66" t="s">
        <v>172</v>
      </c>
      <c r="B120" s="66" t="s">
        <v>83</v>
      </c>
      <c r="C120" s="66" t="s">
        <v>84</v>
      </c>
      <c r="D120" s="75">
        <v>1000</v>
      </c>
      <c r="E120" s="75">
        <v>0</v>
      </c>
      <c r="F120" s="75">
        <v>1000</v>
      </c>
    </row>
    <row r="121" spans="1:6" ht="19.149999999999999" customHeight="1" x14ac:dyDescent="0.25">
      <c r="A121" s="74" t="s">
        <v>174</v>
      </c>
      <c r="B121" s="74"/>
      <c r="C121" s="74" t="s">
        <v>175</v>
      </c>
      <c r="D121" s="68">
        <f>+D123+D125+D128+D131+D133+D135+D137+D139+D142+D145+D148+D151+D153+D155+D157+D159+D161+D163+D165+D167+D169</f>
        <v>8313864</v>
      </c>
      <c r="E121" s="68">
        <f>+E123+E125+E128+E131+E133+E135+E137+E139+E142+E145+E148+E151+E153+E155+E157+E159+E161+E163+E165+E167+E169</f>
        <v>619918</v>
      </c>
      <c r="F121" s="68">
        <f>+F123+F125+F128+F131+F133+F135+F137+F139+F142+F145+F148+F151+F153+F155+F157+F159+F161+F163+F165+F167+F169</f>
        <v>8933782</v>
      </c>
    </row>
    <row r="122" spans="1:6" s="84" customFormat="1" x14ac:dyDescent="0.25">
      <c r="A122" s="76" t="s">
        <v>176</v>
      </c>
      <c r="B122" s="76"/>
      <c r="C122" s="76" t="s">
        <v>291</v>
      </c>
      <c r="D122" s="77">
        <f t="shared" ref="D122" si="44">+D123+D125+D128+D131+D133+D135</f>
        <v>2554132</v>
      </c>
      <c r="E122" s="77">
        <f t="shared" ref="E122" si="45">+E123+E125+E128+E131+E133+E135</f>
        <v>59776</v>
      </c>
      <c r="F122" s="77">
        <f t="shared" ref="F122" si="46">+F123+F125+F128+F131+F133+F135</f>
        <v>2613908</v>
      </c>
    </row>
    <row r="123" spans="1:6" x14ac:dyDescent="0.25">
      <c r="A123" s="74" t="s">
        <v>273</v>
      </c>
      <c r="B123" s="74"/>
      <c r="C123" s="74" t="s">
        <v>181</v>
      </c>
      <c r="D123" s="68">
        <f>+D124</f>
        <v>681257</v>
      </c>
      <c r="E123" s="68">
        <f>+E124</f>
        <v>16462</v>
      </c>
      <c r="F123" s="68">
        <f>+F124</f>
        <v>697719</v>
      </c>
    </row>
    <row r="124" spans="1:6" x14ac:dyDescent="0.25">
      <c r="A124" s="66" t="s">
        <v>273</v>
      </c>
      <c r="B124" s="66" t="s">
        <v>67</v>
      </c>
      <c r="C124" s="66" t="s">
        <v>68</v>
      </c>
      <c r="D124" s="75">
        <v>681257</v>
      </c>
      <c r="E124" s="75">
        <v>16462</v>
      </c>
      <c r="F124" s="75">
        <f>SUM(D124:E124)</f>
        <v>697719</v>
      </c>
    </row>
    <row r="125" spans="1:6" x14ac:dyDescent="0.25">
      <c r="A125" s="74" t="s">
        <v>274</v>
      </c>
      <c r="B125" s="74"/>
      <c r="C125" s="74" t="s">
        <v>182</v>
      </c>
      <c r="D125" s="68">
        <f>SUM(D126:D127)</f>
        <v>654394</v>
      </c>
      <c r="E125" s="68">
        <f t="shared" ref="E125:F125" si="47">SUM(E126:E127)</f>
        <v>12984</v>
      </c>
      <c r="F125" s="68">
        <f t="shared" si="47"/>
        <v>667378</v>
      </c>
    </row>
    <row r="126" spans="1:6" x14ac:dyDescent="0.25">
      <c r="A126" s="66" t="s">
        <v>274</v>
      </c>
      <c r="B126" s="66" t="s">
        <v>67</v>
      </c>
      <c r="C126" s="66" t="s">
        <v>68</v>
      </c>
      <c r="D126" s="75">
        <v>654394</v>
      </c>
      <c r="E126" s="75">
        <v>11984</v>
      </c>
      <c r="F126" s="75">
        <f>SUM(D126:E126)</f>
        <v>666378</v>
      </c>
    </row>
    <row r="127" spans="1:6" x14ac:dyDescent="0.25">
      <c r="A127" s="50" t="s">
        <v>274</v>
      </c>
      <c r="B127" s="50" t="s">
        <v>71</v>
      </c>
      <c r="C127" s="50" t="s">
        <v>72</v>
      </c>
      <c r="D127" s="51">
        <v>0</v>
      </c>
      <c r="E127" s="51">
        <v>1000</v>
      </c>
      <c r="F127" s="51">
        <v>1000</v>
      </c>
    </row>
    <row r="128" spans="1:6" x14ac:dyDescent="0.25">
      <c r="A128" s="74" t="s">
        <v>275</v>
      </c>
      <c r="B128" s="74"/>
      <c r="C128" s="74" t="s">
        <v>179</v>
      </c>
      <c r="D128" s="68">
        <f>SUM(D129:D130)</f>
        <v>622656</v>
      </c>
      <c r="E128" s="68">
        <f t="shared" ref="E128" si="48">SUM(E129:E130)</f>
        <v>30330</v>
      </c>
      <c r="F128" s="68">
        <f t="shared" ref="F128" si="49">SUM(F129:F130)</f>
        <v>652986</v>
      </c>
    </row>
    <row r="129" spans="1:6" x14ac:dyDescent="0.25">
      <c r="A129" s="50" t="s">
        <v>275</v>
      </c>
      <c r="B129" s="50" t="s">
        <v>97</v>
      </c>
      <c r="C129" s="50" t="s">
        <v>98</v>
      </c>
      <c r="D129" s="51">
        <v>0</v>
      </c>
      <c r="E129" s="51">
        <v>19560</v>
      </c>
      <c r="F129" s="51">
        <v>19560</v>
      </c>
    </row>
    <row r="130" spans="1:6" x14ac:dyDescent="0.25">
      <c r="A130" s="66" t="s">
        <v>275</v>
      </c>
      <c r="B130" s="66" t="s">
        <v>67</v>
      </c>
      <c r="C130" s="66" t="s">
        <v>68</v>
      </c>
      <c r="D130" s="75">
        <v>622656</v>
      </c>
      <c r="E130" s="75">
        <v>10770</v>
      </c>
      <c r="F130" s="75">
        <f>SUM(D130:E130)</f>
        <v>633426</v>
      </c>
    </row>
    <row r="131" spans="1:6" x14ac:dyDescent="0.25">
      <c r="A131" s="74" t="s">
        <v>276</v>
      </c>
      <c r="B131" s="74"/>
      <c r="C131" s="74" t="s">
        <v>177</v>
      </c>
      <c r="D131" s="68">
        <f>+D132</f>
        <v>445104</v>
      </c>
      <c r="E131" s="68">
        <f t="shared" ref="E131:F131" si="50">+E132</f>
        <v>-81400</v>
      </c>
      <c r="F131" s="68">
        <f t="shared" si="50"/>
        <v>363704</v>
      </c>
    </row>
    <row r="132" spans="1:6" x14ac:dyDescent="0.25">
      <c r="A132" s="66" t="s">
        <v>276</v>
      </c>
      <c r="B132" s="66" t="s">
        <v>67</v>
      </c>
      <c r="C132" s="66" t="s">
        <v>68</v>
      </c>
      <c r="D132" s="75">
        <v>445104</v>
      </c>
      <c r="E132" s="75">
        <v>-81400</v>
      </c>
      <c r="F132" s="75">
        <f>SUM(D132:E132)</f>
        <v>363704</v>
      </c>
    </row>
    <row r="133" spans="1:6" x14ac:dyDescent="0.25">
      <c r="A133" s="74" t="s">
        <v>277</v>
      </c>
      <c r="B133" s="74"/>
      <c r="C133" s="74" t="s">
        <v>178</v>
      </c>
      <c r="D133" s="68">
        <f>+D134</f>
        <v>61621</v>
      </c>
      <c r="E133" s="68">
        <f t="shared" ref="E133:F133" si="51">+E134</f>
        <v>0</v>
      </c>
      <c r="F133" s="68">
        <f t="shared" si="51"/>
        <v>61621</v>
      </c>
    </row>
    <row r="134" spans="1:6" x14ac:dyDescent="0.25">
      <c r="A134" s="66" t="s">
        <v>277</v>
      </c>
      <c r="B134" s="66" t="s">
        <v>67</v>
      </c>
      <c r="C134" s="66" t="s">
        <v>68</v>
      </c>
      <c r="D134" s="75">
        <v>61621</v>
      </c>
      <c r="E134" s="75"/>
      <c r="F134" s="75">
        <f>SUM(D134:E134)</f>
        <v>61621</v>
      </c>
    </row>
    <row r="135" spans="1:6" x14ac:dyDescent="0.25">
      <c r="A135" s="74" t="s">
        <v>278</v>
      </c>
      <c r="B135" s="74"/>
      <c r="C135" s="74" t="s">
        <v>180</v>
      </c>
      <c r="D135" s="68">
        <f>+D136</f>
        <v>89100</v>
      </c>
      <c r="E135" s="68">
        <f t="shared" ref="E135" si="52">+E136</f>
        <v>81400</v>
      </c>
      <c r="F135" s="68">
        <f t="shared" ref="F135" si="53">+F136</f>
        <v>170500</v>
      </c>
    </row>
    <row r="136" spans="1:6" x14ac:dyDescent="0.25">
      <c r="A136" s="66" t="s">
        <v>278</v>
      </c>
      <c r="B136" s="66" t="s">
        <v>67</v>
      </c>
      <c r="C136" s="66" t="s">
        <v>68</v>
      </c>
      <c r="D136" s="75">
        <v>89100</v>
      </c>
      <c r="E136" s="75">
        <v>81400</v>
      </c>
      <c r="F136" s="75">
        <f>SUM(D136:E136)</f>
        <v>170500</v>
      </c>
    </row>
    <row r="137" spans="1:6" x14ac:dyDescent="0.25">
      <c r="A137" s="74" t="s">
        <v>183</v>
      </c>
      <c r="B137" s="74"/>
      <c r="C137" s="74" t="s">
        <v>184</v>
      </c>
      <c r="D137" s="68">
        <f>+D138</f>
        <v>30132</v>
      </c>
      <c r="E137" s="68">
        <f t="shared" ref="E137" si="54">+E138</f>
        <v>-30132</v>
      </c>
      <c r="F137" s="68">
        <f t="shared" ref="F137" si="55">+F138</f>
        <v>0</v>
      </c>
    </row>
    <row r="138" spans="1:6" x14ac:dyDescent="0.25">
      <c r="A138" s="66" t="s">
        <v>183</v>
      </c>
      <c r="B138" s="66" t="s">
        <v>67</v>
      </c>
      <c r="C138" s="66" t="s">
        <v>68</v>
      </c>
      <c r="D138" s="75">
        <v>30132</v>
      </c>
      <c r="E138" s="75">
        <v>-30132</v>
      </c>
      <c r="F138" s="75">
        <f>SUM(D138:E138)</f>
        <v>0</v>
      </c>
    </row>
    <row r="139" spans="1:6" x14ac:dyDescent="0.25">
      <c r="A139" s="74" t="s">
        <v>259</v>
      </c>
      <c r="B139" s="74"/>
      <c r="C139" s="74" t="s">
        <v>260</v>
      </c>
      <c r="D139" s="68">
        <f>SUM(D140:D141)</f>
        <v>587157</v>
      </c>
      <c r="E139" s="68">
        <f t="shared" ref="E139" si="56">SUM(E140:E141)</f>
        <v>152399</v>
      </c>
      <c r="F139" s="68">
        <f t="shared" ref="F139" si="57">SUM(F140:F141)</f>
        <v>739556</v>
      </c>
    </row>
    <row r="140" spans="1:6" x14ac:dyDescent="0.25">
      <c r="A140" s="50" t="s">
        <v>259</v>
      </c>
      <c r="B140" s="50" t="s">
        <v>97</v>
      </c>
      <c r="C140" s="50" t="s">
        <v>98</v>
      </c>
      <c r="D140" s="51">
        <v>0</v>
      </c>
      <c r="E140" s="51">
        <v>109010</v>
      </c>
      <c r="F140" s="51">
        <f>SUM(D140:E140)</f>
        <v>109010</v>
      </c>
    </row>
    <row r="141" spans="1:6" x14ac:dyDescent="0.25">
      <c r="A141" s="66" t="s">
        <v>259</v>
      </c>
      <c r="B141" s="66" t="s">
        <v>67</v>
      </c>
      <c r="C141" s="66" t="s">
        <v>68</v>
      </c>
      <c r="D141" s="75">
        <v>587157</v>
      </c>
      <c r="E141" s="75">
        <v>43389</v>
      </c>
      <c r="F141" s="75">
        <f>SUM(D141:E141)</f>
        <v>630546</v>
      </c>
    </row>
    <row r="142" spans="1:6" x14ac:dyDescent="0.25">
      <c r="A142" s="74" t="s">
        <v>279</v>
      </c>
      <c r="B142" s="74"/>
      <c r="C142" s="74" t="s">
        <v>185</v>
      </c>
      <c r="D142" s="68">
        <f>+D143</f>
        <v>44386</v>
      </c>
      <c r="E142" s="68">
        <f t="shared" ref="E142" si="58">+E143</f>
        <v>30132</v>
      </c>
      <c r="F142" s="68">
        <f t="shared" ref="F142" si="59">+F143</f>
        <v>74518</v>
      </c>
    </row>
    <row r="143" spans="1:6" x14ac:dyDescent="0.25">
      <c r="A143" s="66" t="s">
        <v>279</v>
      </c>
      <c r="B143" s="66" t="s">
        <v>67</v>
      </c>
      <c r="C143" s="66" t="s">
        <v>68</v>
      </c>
      <c r="D143" s="75">
        <v>44386</v>
      </c>
      <c r="E143" s="75">
        <v>30132</v>
      </c>
      <c r="F143" s="75">
        <f>SUM(D143:E143)</f>
        <v>74518</v>
      </c>
    </row>
    <row r="144" spans="1:6" s="84" customFormat="1" x14ac:dyDescent="0.25">
      <c r="A144" s="76" t="s">
        <v>186</v>
      </c>
      <c r="B144" s="76"/>
      <c r="C144" s="78" t="s">
        <v>292</v>
      </c>
      <c r="D144" s="77">
        <f>+D145+D148+D151+D153+D155+D157</f>
        <v>4684233</v>
      </c>
      <c r="E144" s="77">
        <f t="shared" ref="E144:F144" si="60">+E145+E148+E151+E153+E155+E157</f>
        <v>424166</v>
      </c>
      <c r="F144" s="77">
        <f t="shared" si="60"/>
        <v>5108399</v>
      </c>
    </row>
    <row r="145" spans="1:6" x14ac:dyDescent="0.25">
      <c r="A145" s="74" t="s">
        <v>261</v>
      </c>
      <c r="B145" s="74"/>
      <c r="C145" s="79" t="s">
        <v>293</v>
      </c>
      <c r="D145" s="68">
        <f>SUM(D146:D147)</f>
        <v>2174869</v>
      </c>
      <c r="E145" s="68">
        <f t="shared" ref="E145:F145" si="61">SUM(E146:E147)</f>
        <v>142504</v>
      </c>
      <c r="F145" s="68">
        <f t="shared" si="61"/>
        <v>2317373</v>
      </c>
    </row>
    <row r="146" spans="1:6" x14ac:dyDescent="0.25">
      <c r="A146" s="50" t="s">
        <v>261</v>
      </c>
      <c r="B146" s="50" t="s">
        <v>97</v>
      </c>
      <c r="C146" s="50" t="s">
        <v>98</v>
      </c>
      <c r="D146" s="51">
        <v>0</v>
      </c>
      <c r="E146" s="51">
        <v>19910</v>
      </c>
      <c r="F146" s="51">
        <f t="shared" ref="F146:F147" si="62">SUM(D146:E146)</f>
        <v>19910</v>
      </c>
    </row>
    <row r="147" spans="1:6" x14ac:dyDescent="0.25">
      <c r="A147" s="66" t="s">
        <v>261</v>
      </c>
      <c r="B147" s="66" t="s">
        <v>67</v>
      </c>
      <c r="C147" s="66" t="s">
        <v>68</v>
      </c>
      <c r="D147" s="75">
        <v>2174869</v>
      </c>
      <c r="E147" s="75">
        <v>122594</v>
      </c>
      <c r="F147" s="75">
        <f t="shared" si="62"/>
        <v>2297463</v>
      </c>
    </row>
    <row r="148" spans="1:6" x14ac:dyDescent="0.25">
      <c r="A148" s="74" t="s">
        <v>262</v>
      </c>
      <c r="B148" s="74"/>
      <c r="C148" s="79" t="s">
        <v>294</v>
      </c>
      <c r="D148" s="68">
        <f>SUM(D149:D150)</f>
        <v>1914932</v>
      </c>
      <c r="E148" s="68">
        <f t="shared" ref="E148" si="63">SUM(E149:E150)</f>
        <v>276551</v>
      </c>
      <c r="F148" s="68">
        <f t="shared" ref="F148" si="64">SUM(F149:F150)</f>
        <v>2191483</v>
      </c>
    </row>
    <row r="149" spans="1:6" x14ac:dyDescent="0.25">
      <c r="A149" s="50" t="s">
        <v>262</v>
      </c>
      <c r="B149" s="50" t="s">
        <v>97</v>
      </c>
      <c r="C149" s="50" t="s">
        <v>98</v>
      </c>
      <c r="D149" s="51">
        <v>0</v>
      </c>
      <c r="E149" s="51">
        <v>137000</v>
      </c>
      <c r="F149" s="51">
        <f t="shared" ref="F149:F150" si="65">SUM(D149:E149)</f>
        <v>137000</v>
      </c>
    </row>
    <row r="150" spans="1:6" x14ac:dyDescent="0.25">
      <c r="A150" s="66" t="s">
        <v>262</v>
      </c>
      <c r="B150" s="66" t="s">
        <v>67</v>
      </c>
      <c r="C150" s="66" t="s">
        <v>68</v>
      </c>
      <c r="D150" s="75">
        <v>1914932</v>
      </c>
      <c r="E150" s="75">
        <v>139551</v>
      </c>
      <c r="F150" s="75">
        <f t="shared" si="65"/>
        <v>2054483</v>
      </c>
    </row>
    <row r="151" spans="1:6" x14ac:dyDescent="0.25">
      <c r="A151" s="74" t="s">
        <v>280</v>
      </c>
      <c r="B151" s="74"/>
      <c r="C151" s="74" t="s">
        <v>187</v>
      </c>
      <c r="D151" s="68">
        <f>+D152</f>
        <v>250980</v>
      </c>
      <c r="E151" s="68">
        <f t="shared" ref="E151" si="66">+E152</f>
        <v>0</v>
      </c>
      <c r="F151" s="68">
        <f t="shared" ref="F151" si="67">+F152</f>
        <v>250980</v>
      </c>
    </row>
    <row r="152" spans="1:6" x14ac:dyDescent="0.25">
      <c r="A152" s="66" t="s">
        <v>280</v>
      </c>
      <c r="B152" s="66" t="s">
        <v>67</v>
      </c>
      <c r="C152" s="66" t="s">
        <v>68</v>
      </c>
      <c r="D152" s="75">
        <v>250980</v>
      </c>
      <c r="E152" s="75"/>
      <c r="F152" s="75">
        <f>SUM(D152:E152)</f>
        <v>250980</v>
      </c>
    </row>
    <row r="153" spans="1:6" x14ac:dyDescent="0.25">
      <c r="A153" s="74" t="s">
        <v>281</v>
      </c>
      <c r="B153" s="74"/>
      <c r="C153" s="74" t="s">
        <v>188</v>
      </c>
      <c r="D153" s="68">
        <f>+D154</f>
        <v>63690</v>
      </c>
      <c r="E153" s="68">
        <f t="shared" ref="E153" si="68">+E154</f>
        <v>0</v>
      </c>
      <c r="F153" s="68">
        <f t="shared" ref="F153" si="69">+F154</f>
        <v>63690</v>
      </c>
    </row>
    <row r="154" spans="1:6" x14ac:dyDescent="0.25">
      <c r="A154" s="66" t="s">
        <v>281</v>
      </c>
      <c r="B154" s="66" t="s">
        <v>67</v>
      </c>
      <c r="C154" s="66" t="s">
        <v>68</v>
      </c>
      <c r="D154" s="75">
        <v>63690</v>
      </c>
      <c r="E154" s="75"/>
      <c r="F154" s="75">
        <f>SUM(D154:E154)</f>
        <v>63690</v>
      </c>
    </row>
    <row r="155" spans="1:6" x14ac:dyDescent="0.25">
      <c r="A155" s="74" t="s">
        <v>263</v>
      </c>
      <c r="B155" s="74"/>
      <c r="C155" s="79" t="s">
        <v>295</v>
      </c>
      <c r="D155" s="68">
        <f>+D156</f>
        <v>275968</v>
      </c>
      <c r="E155" s="68">
        <f t="shared" ref="E155" si="70">+E156</f>
        <v>5111</v>
      </c>
      <c r="F155" s="68">
        <f t="shared" ref="F155" si="71">+F156</f>
        <v>281079</v>
      </c>
    </row>
    <row r="156" spans="1:6" x14ac:dyDescent="0.25">
      <c r="A156" s="66" t="s">
        <v>263</v>
      </c>
      <c r="B156" s="66" t="s">
        <v>67</v>
      </c>
      <c r="C156" s="66" t="s">
        <v>68</v>
      </c>
      <c r="D156" s="75">
        <v>275968</v>
      </c>
      <c r="E156" s="75">
        <v>5111</v>
      </c>
      <c r="F156" s="75">
        <f>SUM(D156:E156)</f>
        <v>281079</v>
      </c>
    </row>
    <row r="157" spans="1:6" x14ac:dyDescent="0.25">
      <c r="A157" s="74" t="s">
        <v>282</v>
      </c>
      <c r="B157" s="74"/>
      <c r="C157" s="74" t="s">
        <v>189</v>
      </c>
      <c r="D157" s="68">
        <f>+D158</f>
        <v>3794</v>
      </c>
      <c r="E157" s="68">
        <f t="shared" ref="E157" si="72">+E158</f>
        <v>0</v>
      </c>
      <c r="F157" s="68">
        <f t="shared" ref="F157" si="73">+F158</f>
        <v>3794</v>
      </c>
    </row>
    <row r="158" spans="1:6" x14ac:dyDescent="0.25">
      <c r="A158" s="66" t="s">
        <v>282</v>
      </c>
      <c r="B158" s="66" t="s">
        <v>67</v>
      </c>
      <c r="C158" s="66" t="s">
        <v>68</v>
      </c>
      <c r="D158" s="75">
        <v>3794</v>
      </c>
      <c r="E158" s="75"/>
      <c r="F158" s="75">
        <f>SUM(D158:E158)</f>
        <v>3794</v>
      </c>
    </row>
    <row r="159" spans="1:6" x14ac:dyDescent="0.25">
      <c r="A159" s="74" t="s">
        <v>283</v>
      </c>
      <c r="B159" s="74"/>
      <c r="C159" s="74" t="s">
        <v>284</v>
      </c>
      <c r="D159" s="68">
        <f>+D160</f>
        <v>4163</v>
      </c>
      <c r="E159" s="68">
        <f t="shared" ref="E159" si="74">+E160</f>
        <v>0</v>
      </c>
      <c r="F159" s="68">
        <f t="shared" ref="F159" si="75">+F160</f>
        <v>4163</v>
      </c>
    </row>
    <row r="160" spans="1:6" x14ac:dyDescent="0.25">
      <c r="A160" s="66" t="s">
        <v>283</v>
      </c>
      <c r="B160" s="66" t="s">
        <v>67</v>
      </c>
      <c r="C160" s="66" t="s">
        <v>68</v>
      </c>
      <c r="D160" s="75">
        <v>4163</v>
      </c>
      <c r="E160" s="75"/>
      <c r="F160" s="75">
        <f>SUM(D160:E160)</f>
        <v>4163</v>
      </c>
    </row>
    <row r="161" spans="1:6" x14ac:dyDescent="0.25">
      <c r="A161" s="74" t="s">
        <v>190</v>
      </c>
      <c r="B161" s="74"/>
      <c r="C161" s="74" t="s">
        <v>191</v>
      </c>
      <c r="D161" s="68">
        <f>+D162</f>
        <v>4338</v>
      </c>
      <c r="E161" s="68">
        <f t="shared" ref="E161" si="76">+E162</f>
        <v>0</v>
      </c>
      <c r="F161" s="68">
        <f t="shared" ref="F161" si="77">+F162</f>
        <v>4338</v>
      </c>
    </row>
    <row r="162" spans="1:6" x14ac:dyDescent="0.25">
      <c r="A162" s="66" t="s">
        <v>190</v>
      </c>
      <c r="B162" s="66" t="s">
        <v>67</v>
      </c>
      <c r="C162" s="66" t="s">
        <v>68</v>
      </c>
      <c r="D162" s="75">
        <v>4338</v>
      </c>
      <c r="E162" s="75"/>
      <c r="F162" s="75">
        <f>SUM(D162:E162)</f>
        <v>4338</v>
      </c>
    </row>
    <row r="163" spans="1:6" x14ac:dyDescent="0.25">
      <c r="A163" s="74" t="s">
        <v>192</v>
      </c>
      <c r="B163" s="74"/>
      <c r="C163" s="74" t="s">
        <v>195</v>
      </c>
      <c r="D163" s="68">
        <f>+D164</f>
        <v>203977</v>
      </c>
      <c r="E163" s="68">
        <f t="shared" ref="E163" si="78">+E164</f>
        <v>6312</v>
      </c>
      <c r="F163" s="68">
        <f t="shared" ref="F163" si="79">+F164</f>
        <v>210289</v>
      </c>
    </row>
    <row r="164" spans="1:6" x14ac:dyDescent="0.25">
      <c r="A164" s="66" t="s">
        <v>192</v>
      </c>
      <c r="B164" s="66" t="s">
        <v>67</v>
      </c>
      <c r="C164" s="66" t="s">
        <v>68</v>
      </c>
      <c r="D164" s="75">
        <v>203977</v>
      </c>
      <c r="E164" s="75">
        <v>6312</v>
      </c>
      <c r="F164" s="75">
        <f>SUM(D164:E164)</f>
        <v>210289</v>
      </c>
    </row>
    <row r="165" spans="1:6" x14ac:dyDescent="0.25">
      <c r="A165" s="74" t="s">
        <v>194</v>
      </c>
      <c r="B165" s="74"/>
      <c r="C165" s="74" t="s">
        <v>193</v>
      </c>
      <c r="D165" s="68">
        <f>+D166</f>
        <v>16496</v>
      </c>
      <c r="E165" s="68">
        <f t="shared" ref="E165" si="80">+E166</f>
        <v>0</v>
      </c>
      <c r="F165" s="68">
        <f t="shared" ref="F165" si="81">+F166</f>
        <v>16496</v>
      </c>
    </row>
    <row r="166" spans="1:6" x14ac:dyDescent="0.25">
      <c r="A166" s="66" t="s">
        <v>194</v>
      </c>
      <c r="B166" s="66" t="s">
        <v>67</v>
      </c>
      <c r="C166" s="66" t="s">
        <v>68</v>
      </c>
      <c r="D166" s="75">
        <v>16496</v>
      </c>
      <c r="E166" s="75"/>
      <c r="F166" s="75">
        <f>SUM(D166:E166)</f>
        <v>16496</v>
      </c>
    </row>
    <row r="167" spans="1:6" x14ac:dyDescent="0.25">
      <c r="A167" s="74" t="s">
        <v>196</v>
      </c>
      <c r="B167" s="74"/>
      <c r="C167" s="74" t="s">
        <v>197</v>
      </c>
      <c r="D167" s="68">
        <f>+D168</f>
        <v>92884</v>
      </c>
      <c r="E167" s="68">
        <f t="shared" ref="E167" si="82">+E168</f>
        <v>-66293</v>
      </c>
      <c r="F167" s="68">
        <f t="shared" ref="F167" si="83">+F168</f>
        <v>26591</v>
      </c>
    </row>
    <row r="168" spans="1:6" x14ac:dyDescent="0.25">
      <c r="A168" s="66" t="s">
        <v>196</v>
      </c>
      <c r="B168" s="66" t="s">
        <v>67</v>
      </c>
      <c r="C168" s="66" t="s">
        <v>68</v>
      </c>
      <c r="D168" s="75">
        <v>92884</v>
      </c>
      <c r="E168" s="75">
        <v>-66293</v>
      </c>
      <c r="F168" s="75">
        <f>SUM(D168:E168)</f>
        <v>26591</v>
      </c>
    </row>
    <row r="169" spans="1:6" x14ac:dyDescent="0.25">
      <c r="A169" s="74" t="s">
        <v>198</v>
      </c>
      <c r="B169" s="74"/>
      <c r="C169" s="74" t="s">
        <v>199</v>
      </c>
      <c r="D169" s="68">
        <f>SUM(D170:D171)</f>
        <v>91966</v>
      </c>
      <c r="E169" s="68">
        <f t="shared" ref="E169" si="84">SUM(E170:E171)</f>
        <v>43558</v>
      </c>
      <c r="F169" s="68">
        <f t="shared" ref="F169" si="85">SUM(F170:F171)</f>
        <v>135524</v>
      </c>
    </row>
    <row r="170" spans="1:6" x14ac:dyDescent="0.25">
      <c r="A170" s="66" t="s">
        <v>198</v>
      </c>
      <c r="B170" s="66" t="s">
        <v>83</v>
      </c>
      <c r="C170" s="66" t="s">
        <v>84</v>
      </c>
      <c r="D170" s="75">
        <v>45000</v>
      </c>
      <c r="E170" s="75"/>
      <c r="F170" s="75">
        <f t="shared" ref="F170:F171" si="86">SUM(D170:E170)</f>
        <v>45000</v>
      </c>
    </row>
    <row r="171" spans="1:6" x14ac:dyDescent="0.25">
      <c r="A171" s="66" t="s">
        <v>198</v>
      </c>
      <c r="B171" s="66" t="s">
        <v>67</v>
      </c>
      <c r="C171" s="66" t="s">
        <v>68</v>
      </c>
      <c r="D171" s="75">
        <v>46966</v>
      </c>
      <c r="E171" s="75">
        <v>43558</v>
      </c>
      <c r="F171" s="75">
        <f t="shared" si="86"/>
        <v>90524</v>
      </c>
    </row>
    <row r="172" spans="1:6" ht="19.149999999999999" customHeight="1" x14ac:dyDescent="0.25">
      <c r="A172" s="74" t="s">
        <v>200</v>
      </c>
      <c r="B172" s="74"/>
      <c r="C172" s="74" t="s">
        <v>201</v>
      </c>
      <c r="D172" s="68">
        <f>+D173+D175+D178+D181+D183+D186+D188+D190+D192+D194+D197+D199+D201+D203+D205+D207+D209+D211+D213+D215+D218+D221+D224+D226+D228+D230+D232+D234+D237+D239</f>
        <v>1311437</v>
      </c>
      <c r="E172" s="68">
        <f t="shared" ref="E172:F172" si="87">+E173+E175+E178+E181+E183+E186+E188+E190+E192+E194+E197+E199+E201+E203+E205+E207+E209+E211+E213+E215+E218+E221+E224+E226+E228+E230+E232+E234+E237+E239</f>
        <v>264479.58999999997</v>
      </c>
      <c r="F172" s="68">
        <f t="shared" si="87"/>
        <v>1575916.59</v>
      </c>
    </row>
    <row r="173" spans="1:6" x14ac:dyDescent="0.25">
      <c r="A173" s="74" t="s">
        <v>202</v>
      </c>
      <c r="B173" s="74"/>
      <c r="C173" s="74" t="s">
        <v>203</v>
      </c>
      <c r="D173" s="68">
        <f>+D174</f>
        <v>40990</v>
      </c>
      <c r="E173" s="68">
        <f t="shared" ref="E173" si="88">+E174</f>
        <v>622</v>
      </c>
      <c r="F173" s="68">
        <f t="shared" ref="F173" si="89">+F174</f>
        <v>41612</v>
      </c>
    </row>
    <row r="174" spans="1:6" x14ac:dyDescent="0.25">
      <c r="A174" s="66" t="s">
        <v>202</v>
      </c>
      <c r="B174" s="66" t="s">
        <v>67</v>
      </c>
      <c r="C174" s="66" t="s">
        <v>68</v>
      </c>
      <c r="D174" s="75">
        <v>40990</v>
      </c>
      <c r="E174" s="75">
        <v>622</v>
      </c>
      <c r="F174" s="75">
        <f>SUM(D174:E174)</f>
        <v>41612</v>
      </c>
    </row>
    <row r="175" spans="1:6" x14ac:dyDescent="0.25">
      <c r="A175" s="74" t="s">
        <v>204</v>
      </c>
      <c r="B175" s="74"/>
      <c r="C175" s="74" t="s">
        <v>205</v>
      </c>
      <c r="D175" s="68">
        <f>SUM(D176:D177)</f>
        <v>20500</v>
      </c>
      <c r="E175" s="68">
        <f t="shared" ref="E175" si="90">SUM(E176:E177)</f>
        <v>0</v>
      </c>
      <c r="F175" s="68">
        <f t="shared" ref="F175" si="91">SUM(F176:F177)</f>
        <v>20500</v>
      </c>
    </row>
    <row r="176" spans="1:6" x14ac:dyDescent="0.25">
      <c r="A176" s="66" t="s">
        <v>204</v>
      </c>
      <c r="B176" s="66" t="s">
        <v>83</v>
      </c>
      <c r="C176" s="66" t="s">
        <v>84</v>
      </c>
      <c r="D176" s="75">
        <v>17500</v>
      </c>
      <c r="E176" s="75"/>
      <c r="F176" s="75">
        <f t="shared" ref="F176:F177" si="92">SUM(D176:E176)</f>
        <v>17500</v>
      </c>
    </row>
    <row r="177" spans="1:6" x14ac:dyDescent="0.25">
      <c r="A177" s="66" t="s">
        <v>204</v>
      </c>
      <c r="B177" s="66" t="s">
        <v>67</v>
      </c>
      <c r="C177" s="66" t="s">
        <v>68</v>
      </c>
      <c r="D177" s="75">
        <v>3000</v>
      </c>
      <c r="E177" s="75"/>
      <c r="F177" s="75">
        <f t="shared" si="92"/>
        <v>3000</v>
      </c>
    </row>
    <row r="178" spans="1:6" x14ac:dyDescent="0.25">
      <c r="A178" s="74" t="s">
        <v>206</v>
      </c>
      <c r="B178" s="74"/>
      <c r="C178" s="74" t="s">
        <v>207</v>
      </c>
      <c r="D178" s="68">
        <f>SUM(D179:D180)</f>
        <v>26205</v>
      </c>
      <c r="E178" s="68">
        <f t="shared" ref="E178" si="93">SUM(E179:E180)</f>
        <v>-908</v>
      </c>
      <c r="F178" s="68">
        <f t="shared" ref="F178" si="94">SUM(F179:F180)</f>
        <v>25297</v>
      </c>
    </row>
    <row r="179" spans="1:6" x14ac:dyDescent="0.25">
      <c r="A179" s="66" t="s">
        <v>206</v>
      </c>
      <c r="B179" s="66" t="s">
        <v>83</v>
      </c>
      <c r="C179" s="66" t="s">
        <v>84</v>
      </c>
      <c r="D179" s="75">
        <v>22205</v>
      </c>
      <c r="E179" s="75">
        <v>-908</v>
      </c>
      <c r="F179" s="75">
        <f t="shared" ref="F179:F180" si="95">SUM(D179:E179)</f>
        <v>21297</v>
      </c>
    </row>
    <row r="180" spans="1:6" x14ac:dyDescent="0.25">
      <c r="A180" s="66" t="s">
        <v>206</v>
      </c>
      <c r="B180" s="66" t="s">
        <v>67</v>
      </c>
      <c r="C180" s="66" t="s">
        <v>68</v>
      </c>
      <c r="D180" s="75">
        <v>4000</v>
      </c>
      <c r="E180" s="75"/>
      <c r="F180" s="75">
        <f t="shared" si="95"/>
        <v>4000</v>
      </c>
    </row>
    <row r="181" spans="1:6" x14ac:dyDescent="0.25">
      <c r="A181" s="74" t="s">
        <v>208</v>
      </c>
      <c r="B181" s="74"/>
      <c r="C181" s="74" t="s">
        <v>264</v>
      </c>
      <c r="D181" s="68">
        <f>+D182</f>
        <v>24000</v>
      </c>
      <c r="E181" s="68">
        <f t="shared" ref="E181" si="96">+E182</f>
        <v>0</v>
      </c>
      <c r="F181" s="68">
        <f t="shared" ref="F181" si="97">+F182</f>
        <v>24000</v>
      </c>
    </row>
    <row r="182" spans="1:6" x14ac:dyDescent="0.25">
      <c r="A182" s="66" t="s">
        <v>208</v>
      </c>
      <c r="B182" s="66" t="s">
        <v>83</v>
      </c>
      <c r="C182" s="66" t="s">
        <v>84</v>
      </c>
      <c r="D182" s="75">
        <v>24000</v>
      </c>
      <c r="E182" s="75"/>
      <c r="F182" s="75">
        <f>SUM(D182:E182)</f>
        <v>24000</v>
      </c>
    </row>
    <row r="183" spans="1:6" x14ac:dyDescent="0.25">
      <c r="A183" s="74" t="s">
        <v>209</v>
      </c>
      <c r="B183" s="74"/>
      <c r="C183" s="74" t="s">
        <v>210</v>
      </c>
      <c r="D183" s="68">
        <f>SUM(D184:D185)</f>
        <v>200200</v>
      </c>
      <c r="E183" s="68">
        <f t="shared" ref="E183" si="98">SUM(E184:E185)</f>
        <v>0</v>
      </c>
      <c r="F183" s="68">
        <f t="shared" ref="F183" si="99">SUM(F184:F185)</f>
        <v>200200</v>
      </c>
    </row>
    <row r="184" spans="1:6" x14ac:dyDescent="0.25">
      <c r="A184" s="66" t="s">
        <v>209</v>
      </c>
      <c r="B184" s="66" t="s">
        <v>67</v>
      </c>
      <c r="C184" s="66" t="s">
        <v>68</v>
      </c>
      <c r="D184" s="75">
        <v>200000</v>
      </c>
      <c r="E184" s="75"/>
      <c r="F184" s="75">
        <f t="shared" ref="F184:F185" si="100">SUM(D184:E184)</f>
        <v>200000</v>
      </c>
    </row>
    <row r="185" spans="1:6" x14ac:dyDescent="0.25">
      <c r="A185" s="66" t="s">
        <v>209</v>
      </c>
      <c r="B185" s="66" t="s">
        <v>71</v>
      </c>
      <c r="C185" s="66" t="s">
        <v>72</v>
      </c>
      <c r="D185" s="75">
        <v>200</v>
      </c>
      <c r="E185" s="75"/>
      <c r="F185" s="75">
        <f t="shared" si="100"/>
        <v>200</v>
      </c>
    </row>
    <row r="186" spans="1:6" x14ac:dyDescent="0.25">
      <c r="A186" s="74" t="s">
        <v>211</v>
      </c>
      <c r="B186" s="74"/>
      <c r="C186" s="74" t="s">
        <v>212</v>
      </c>
      <c r="D186" s="68">
        <f>+D187</f>
        <v>33138</v>
      </c>
      <c r="E186" s="68">
        <f t="shared" ref="E186" si="101">+E187</f>
        <v>2305</v>
      </c>
      <c r="F186" s="68">
        <f t="shared" ref="F186" si="102">+F187</f>
        <v>35443</v>
      </c>
    </row>
    <row r="187" spans="1:6" x14ac:dyDescent="0.25">
      <c r="A187" s="66" t="s">
        <v>211</v>
      </c>
      <c r="B187" s="66" t="s">
        <v>67</v>
      </c>
      <c r="C187" s="66" t="s">
        <v>68</v>
      </c>
      <c r="D187" s="75">
        <v>33138</v>
      </c>
      <c r="E187" s="75">
        <v>2305</v>
      </c>
      <c r="F187" s="75">
        <f>SUM(D187:E187)</f>
        <v>35443</v>
      </c>
    </row>
    <row r="188" spans="1:6" x14ac:dyDescent="0.25">
      <c r="A188" s="74" t="s">
        <v>213</v>
      </c>
      <c r="B188" s="74"/>
      <c r="C188" s="74" t="s">
        <v>214</v>
      </c>
      <c r="D188" s="68">
        <f>+D189</f>
        <v>106699</v>
      </c>
      <c r="E188" s="68">
        <f t="shared" ref="E188" si="103">+E189</f>
        <v>8020</v>
      </c>
      <c r="F188" s="68">
        <f t="shared" ref="F188" si="104">+F189</f>
        <v>114719</v>
      </c>
    </row>
    <row r="189" spans="1:6" x14ac:dyDescent="0.25">
      <c r="A189" s="66" t="s">
        <v>213</v>
      </c>
      <c r="B189" s="66" t="s">
        <v>67</v>
      </c>
      <c r="C189" s="66" t="s">
        <v>68</v>
      </c>
      <c r="D189" s="75">
        <v>106699</v>
      </c>
      <c r="E189" s="75">
        <v>8020</v>
      </c>
      <c r="F189" s="75">
        <f>SUM(D189:E189)</f>
        <v>114719</v>
      </c>
    </row>
    <row r="190" spans="1:6" x14ac:dyDescent="0.25">
      <c r="A190" s="74" t="s">
        <v>215</v>
      </c>
      <c r="B190" s="74"/>
      <c r="C190" s="74" t="s">
        <v>216</v>
      </c>
      <c r="D190" s="68">
        <f>+D191</f>
        <v>12500</v>
      </c>
      <c r="E190" s="68">
        <f t="shared" ref="E190" si="105">+E191</f>
        <v>0</v>
      </c>
      <c r="F190" s="68">
        <f t="shared" ref="F190" si="106">+F191</f>
        <v>12500</v>
      </c>
    </row>
    <row r="191" spans="1:6" x14ac:dyDescent="0.25">
      <c r="A191" s="66" t="s">
        <v>215</v>
      </c>
      <c r="B191" s="66" t="s">
        <v>83</v>
      </c>
      <c r="C191" s="66" t="s">
        <v>84</v>
      </c>
      <c r="D191" s="75">
        <v>12500</v>
      </c>
      <c r="E191" s="75"/>
      <c r="F191" s="75">
        <f>SUM(D191:E191)</f>
        <v>12500</v>
      </c>
    </row>
    <row r="192" spans="1:6" x14ac:dyDescent="0.25">
      <c r="A192" s="74" t="s">
        <v>217</v>
      </c>
      <c r="B192" s="74"/>
      <c r="C192" s="74" t="s">
        <v>218</v>
      </c>
      <c r="D192" s="68">
        <f>+D193</f>
        <v>43775</v>
      </c>
      <c r="E192" s="68">
        <f t="shared" ref="E192" si="107">+E193</f>
        <v>0</v>
      </c>
      <c r="F192" s="68">
        <f t="shared" ref="F192" si="108">+F193</f>
        <v>43775</v>
      </c>
    </row>
    <row r="193" spans="1:6" x14ac:dyDescent="0.25">
      <c r="A193" s="66" t="s">
        <v>217</v>
      </c>
      <c r="B193" s="66" t="s">
        <v>67</v>
      </c>
      <c r="C193" s="66" t="s">
        <v>68</v>
      </c>
      <c r="D193" s="75">
        <v>43775</v>
      </c>
      <c r="E193" s="75"/>
      <c r="F193" s="75">
        <f>SUM(D193:E193)</f>
        <v>43775</v>
      </c>
    </row>
    <row r="194" spans="1:6" x14ac:dyDescent="0.25">
      <c r="A194" s="74" t="s">
        <v>219</v>
      </c>
      <c r="B194" s="74"/>
      <c r="C194" s="74" t="s">
        <v>265</v>
      </c>
      <c r="D194" s="68">
        <f>SUM(D195:D196)</f>
        <v>53388</v>
      </c>
      <c r="E194" s="68">
        <f>+E195+E196</f>
        <v>-13496</v>
      </c>
      <c r="F194" s="68">
        <f t="shared" ref="F194" si="109">SUM(F195:F196)</f>
        <v>39892</v>
      </c>
    </row>
    <row r="195" spans="1:6" x14ac:dyDescent="0.25">
      <c r="A195" s="66" t="s">
        <v>219</v>
      </c>
      <c r="B195" s="66" t="s">
        <v>83</v>
      </c>
      <c r="C195" s="66" t="s">
        <v>84</v>
      </c>
      <c r="D195" s="75">
        <v>51757</v>
      </c>
      <c r="E195" s="75">
        <v>-12607</v>
      </c>
      <c r="F195" s="75">
        <f t="shared" ref="F195:F196" si="110">SUM(D195:E195)</f>
        <v>39150</v>
      </c>
    </row>
    <row r="196" spans="1:6" x14ac:dyDescent="0.25">
      <c r="A196" s="66" t="s">
        <v>219</v>
      </c>
      <c r="B196" s="66" t="s">
        <v>67</v>
      </c>
      <c r="C196" s="66" t="s">
        <v>68</v>
      </c>
      <c r="D196" s="75">
        <v>1631</v>
      </c>
      <c r="E196" s="75">
        <v>-889</v>
      </c>
      <c r="F196" s="75">
        <f t="shared" si="110"/>
        <v>742</v>
      </c>
    </row>
    <row r="197" spans="1:6" x14ac:dyDescent="0.25">
      <c r="A197" s="74" t="s">
        <v>220</v>
      </c>
      <c r="B197" s="74"/>
      <c r="C197" s="74" t="s">
        <v>221</v>
      </c>
      <c r="D197" s="68">
        <f>+D198</f>
        <v>5200</v>
      </c>
      <c r="E197" s="68">
        <f t="shared" ref="E197" si="111">+E198</f>
        <v>0</v>
      </c>
      <c r="F197" s="68">
        <f t="shared" ref="F197" si="112">+F198</f>
        <v>5200</v>
      </c>
    </row>
    <row r="198" spans="1:6" x14ac:dyDescent="0.25">
      <c r="A198" s="66" t="s">
        <v>220</v>
      </c>
      <c r="B198" s="66" t="s">
        <v>67</v>
      </c>
      <c r="C198" s="66" t="s">
        <v>68</v>
      </c>
      <c r="D198" s="75">
        <v>5200</v>
      </c>
      <c r="E198" s="75">
        <v>0</v>
      </c>
      <c r="F198" s="75">
        <f>SUM(D198:E198)</f>
        <v>5200</v>
      </c>
    </row>
    <row r="199" spans="1:6" x14ac:dyDescent="0.25">
      <c r="A199" s="74" t="s">
        <v>222</v>
      </c>
      <c r="B199" s="74"/>
      <c r="C199" s="74" t="s">
        <v>223</v>
      </c>
      <c r="D199" s="68">
        <f>+D200</f>
        <v>4300</v>
      </c>
      <c r="E199" s="68">
        <f t="shared" ref="E199" si="113">+E200</f>
        <v>0</v>
      </c>
      <c r="F199" s="68">
        <f t="shared" ref="F199" si="114">+F200</f>
        <v>4300</v>
      </c>
    </row>
    <row r="200" spans="1:6" x14ac:dyDescent="0.25">
      <c r="A200" s="66" t="s">
        <v>222</v>
      </c>
      <c r="B200" s="66" t="s">
        <v>83</v>
      </c>
      <c r="C200" s="66" t="s">
        <v>84</v>
      </c>
      <c r="D200" s="75">
        <v>4300</v>
      </c>
      <c r="E200" s="75">
        <v>0</v>
      </c>
      <c r="F200" s="75">
        <f>SUM(D200:E200)</f>
        <v>4300</v>
      </c>
    </row>
    <row r="201" spans="1:6" x14ac:dyDescent="0.25">
      <c r="A201" s="74" t="s">
        <v>224</v>
      </c>
      <c r="B201" s="74"/>
      <c r="C201" s="74" t="s">
        <v>225</v>
      </c>
      <c r="D201" s="68">
        <f>+D202</f>
        <v>37000</v>
      </c>
      <c r="E201" s="68">
        <f t="shared" ref="E201" si="115">+E202</f>
        <v>0</v>
      </c>
      <c r="F201" s="68">
        <f t="shared" ref="F201" si="116">+F202</f>
        <v>37000</v>
      </c>
    </row>
    <row r="202" spans="1:6" x14ac:dyDescent="0.25">
      <c r="A202" s="66" t="s">
        <v>224</v>
      </c>
      <c r="B202" s="66" t="s">
        <v>83</v>
      </c>
      <c r="C202" s="66" t="s">
        <v>84</v>
      </c>
      <c r="D202" s="75">
        <v>37000</v>
      </c>
      <c r="E202" s="75">
        <v>0</v>
      </c>
      <c r="F202" s="75">
        <f>SUM(D202:E202)</f>
        <v>37000</v>
      </c>
    </row>
    <row r="203" spans="1:6" x14ac:dyDescent="0.25">
      <c r="A203" s="74" t="s">
        <v>226</v>
      </c>
      <c r="B203" s="74"/>
      <c r="C203" s="74" t="s">
        <v>227</v>
      </c>
      <c r="D203" s="68">
        <f>+D204</f>
        <v>6500</v>
      </c>
      <c r="E203" s="68">
        <f t="shared" ref="E203" si="117">+E204</f>
        <v>0</v>
      </c>
      <c r="F203" s="68">
        <f t="shared" ref="F203" si="118">+F204</f>
        <v>6500</v>
      </c>
    </row>
    <row r="204" spans="1:6" x14ac:dyDescent="0.25">
      <c r="A204" s="66" t="s">
        <v>226</v>
      </c>
      <c r="B204" s="66" t="s">
        <v>83</v>
      </c>
      <c r="C204" s="66" t="s">
        <v>84</v>
      </c>
      <c r="D204" s="75">
        <v>6500</v>
      </c>
      <c r="E204" s="75">
        <v>0</v>
      </c>
      <c r="F204" s="75">
        <f>SUM(D204:E204)</f>
        <v>6500</v>
      </c>
    </row>
    <row r="205" spans="1:6" x14ac:dyDescent="0.25">
      <c r="A205" s="74" t="s">
        <v>228</v>
      </c>
      <c r="B205" s="74"/>
      <c r="C205" s="74" t="s">
        <v>266</v>
      </c>
      <c r="D205" s="68">
        <f>+D206</f>
        <v>16000</v>
      </c>
      <c r="E205" s="68">
        <f t="shared" ref="E205" si="119">+E206</f>
        <v>0</v>
      </c>
      <c r="F205" s="68">
        <f t="shared" ref="F205" si="120">+F206</f>
        <v>16000</v>
      </c>
    </row>
    <row r="206" spans="1:6" x14ac:dyDescent="0.25">
      <c r="A206" s="66" t="s">
        <v>228</v>
      </c>
      <c r="B206" s="66" t="s">
        <v>83</v>
      </c>
      <c r="C206" s="66" t="s">
        <v>84</v>
      </c>
      <c r="D206" s="75">
        <v>16000</v>
      </c>
      <c r="E206" s="75">
        <v>0</v>
      </c>
      <c r="F206" s="75">
        <f>SUM(D206:E206)</f>
        <v>16000</v>
      </c>
    </row>
    <row r="207" spans="1:6" x14ac:dyDescent="0.25">
      <c r="A207" s="74" t="s">
        <v>229</v>
      </c>
      <c r="B207" s="74"/>
      <c r="C207" s="74" t="s">
        <v>230</v>
      </c>
      <c r="D207" s="68">
        <f>+D208</f>
        <v>45000</v>
      </c>
      <c r="E207" s="68">
        <f t="shared" ref="E207" si="121">+E208</f>
        <v>0</v>
      </c>
      <c r="F207" s="68">
        <f t="shared" ref="F207" si="122">+F208</f>
        <v>45000</v>
      </c>
    </row>
    <row r="208" spans="1:6" x14ac:dyDescent="0.25">
      <c r="A208" s="66" t="s">
        <v>229</v>
      </c>
      <c r="B208" s="66" t="s">
        <v>83</v>
      </c>
      <c r="C208" s="66" t="s">
        <v>84</v>
      </c>
      <c r="D208" s="75">
        <v>45000</v>
      </c>
      <c r="E208" s="75">
        <v>0</v>
      </c>
      <c r="F208" s="75">
        <f>SUM(D208:E208)</f>
        <v>45000</v>
      </c>
    </row>
    <row r="209" spans="1:6" x14ac:dyDescent="0.25">
      <c r="A209" s="74" t="s">
        <v>231</v>
      </c>
      <c r="B209" s="74"/>
      <c r="C209" s="74" t="s">
        <v>232</v>
      </c>
      <c r="D209" s="68">
        <f>+D210</f>
        <v>13000</v>
      </c>
      <c r="E209" s="68">
        <f t="shared" ref="E209" si="123">+E210</f>
        <v>0</v>
      </c>
      <c r="F209" s="68">
        <f t="shared" ref="F209" si="124">+F210</f>
        <v>13000</v>
      </c>
    </row>
    <row r="210" spans="1:6" x14ac:dyDescent="0.25">
      <c r="A210" s="66" t="s">
        <v>231</v>
      </c>
      <c r="B210" s="66" t="s">
        <v>83</v>
      </c>
      <c r="C210" s="66" t="s">
        <v>84</v>
      </c>
      <c r="D210" s="75">
        <v>13000</v>
      </c>
      <c r="E210" s="75">
        <v>0</v>
      </c>
      <c r="F210" s="75">
        <f>SUM(D210:E210)</f>
        <v>13000</v>
      </c>
    </row>
    <row r="211" spans="1:6" x14ac:dyDescent="0.25">
      <c r="A211" s="74" t="s">
        <v>233</v>
      </c>
      <c r="B211" s="74"/>
      <c r="C211" s="74" t="s">
        <v>234</v>
      </c>
      <c r="D211" s="68">
        <f>+D212</f>
        <v>39888</v>
      </c>
      <c r="E211" s="68">
        <f t="shared" ref="E211" si="125">+E212</f>
        <v>1177.6199999999999</v>
      </c>
      <c r="F211" s="68">
        <f t="shared" ref="F211" si="126">+F212</f>
        <v>41065.620000000003</v>
      </c>
    </row>
    <row r="212" spans="1:6" x14ac:dyDescent="0.25">
      <c r="A212" s="66" t="s">
        <v>233</v>
      </c>
      <c r="B212" s="66" t="s">
        <v>67</v>
      </c>
      <c r="C212" s="66" t="s">
        <v>68</v>
      </c>
      <c r="D212" s="75">
        <v>39888</v>
      </c>
      <c r="E212" s="75">
        <v>1177.6199999999999</v>
      </c>
      <c r="F212" s="75">
        <f>SUM(D212:E212)</f>
        <v>41065.620000000003</v>
      </c>
    </row>
    <row r="213" spans="1:6" x14ac:dyDescent="0.25">
      <c r="A213" s="74" t="s">
        <v>235</v>
      </c>
      <c r="B213" s="74"/>
      <c r="C213" s="74" t="s">
        <v>236</v>
      </c>
      <c r="D213" s="68">
        <f>+D214</f>
        <v>1000</v>
      </c>
      <c r="E213" s="68">
        <f t="shared" ref="E213" si="127">+E214</f>
        <v>0</v>
      </c>
      <c r="F213" s="68">
        <f t="shared" ref="F213" si="128">+F214</f>
        <v>1000</v>
      </c>
    </row>
    <row r="214" spans="1:6" x14ac:dyDescent="0.25">
      <c r="A214" s="66" t="s">
        <v>235</v>
      </c>
      <c r="B214" s="66" t="s">
        <v>67</v>
      </c>
      <c r="C214" s="66" t="s">
        <v>68</v>
      </c>
      <c r="D214" s="75">
        <v>1000</v>
      </c>
      <c r="E214" s="75">
        <v>0</v>
      </c>
      <c r="F214" s="75">
        <f>SUM(D214:E214)</f>
        <v>1000</v>
      </c>
    </row>
    <row r="215" spans="1:6" x14ac:dyDescent="0.25">
      <c r="A215" s="74" t="s">
        <v>237</v>
      </c>
      <c r="B215" s="74"/>
      <c r="C215" s="74" t="s">
        <v>238</v>
      </c>
      <c r="D215" s="68">
        <f>SUM(D216:D217)</f>
        <v>53724</v>
      </c>
      <c r="E215" s="68">
        <f t="shared" ref="E215" si="129">SUM(E216:E217)</f>
        <v>9700</v>
      </c>
      <c r="F215" s="68">
        <f t="shared" ref="F215" si="130">SUM(F216:F217)</f>
        <v>63424</v>
      </c>
    </row>
    <row r="216" spans="1:6" x14ac:dyDescent="0.25">
      <c r="A216" s="50" t="s">
        <v>237</v>
      </c>
      <c r="B216" s="50" t="s">
        <v>97</v>
      </c>
      <c r="C216" s="50" t="s">
        <v>98</v>
      </c>
      <c r="D216" s="51">
        <v>0</v>
      </c>
      <c r="E216" s="51">
        <v>9700</v>
      </c>
      <c r="F216" s="51">
        <f t="shared" ref="F216:F217" si="131">SUM(D216:E216)</f>
        <v>9700</v>
      </c>
    </row>
    <row r="217" spans="1:6" x14ac:dyDescent="0.25">
      <c r="A217" s="66" t="s">
        <v>237</v>
      </c>
      <c r="B217" s="66" t="s">
        <v>67</v>
      </c>
      <c r="C217" s="66" t="s">
        <v>68</v>
      </c>
      <c r="D217" s="75">
        <v>53724</v>
      </c>
      <c r="E217" s="75">
        <v>0</v>
      </c>
      <c r="F217" s="75">
        <f t="shared" si="131"/>
        <v>53724</v>
      </c>
    </row>
    <row r="218" spans="1:6" x14ac:dyDescent="0.25">
      <c r="A218" s="74" t="s">
        <v>239</v>
      </c>
      <c r="B218" s="74"/>
      <c r="C218" s="74" t="s">
        <v>240</v>
      </c>
      <c r="D218" s="68">
        <f>SUM(D219:D220)</f>
        <v>70380</v>
      </c>
      <c r="E218" s="68">
        <f t="shared" ref="E218" si="132">SUM(E219:E220)</f>
        <v>0</v>
      </c>
      <c r="F218" s="68">
        <f t="shared" ref="F218" si="133">SUM(F219:F220)</f>
        <v>70380</v>
      </c>
    </row>
    <row r="219" spans="1:6" x14ac:dyDescent="0.25">
      <c r="A219" s="66" t="s">
        <v>239</v>
      </c>
      <c r="B219" s="66" t="s">
        <v>83</v>
      </c>
      <c r="C219" s="66" t="s">
        <v>84</v>
      </c>
      <c r="D219" s="75">
        <v>59180</v>
      </c>
      <c r="E219" s="75">
        <v>0</v>
      </c>
      <c r="F219" s="75">
        <f t="shared" ref="F219:F220" si="134">SUM(D219:E219)</f>
        <v>59180</v>
      </c>
    </row>
    <row r="220" spans="1:6" x14ac:dyDescent="0.25">
      <c r="A220" s="66" t="s">
        <v>239</v>
      </c>
      <c r="B220" s="66" t="s">
        <v>67</v>
      </c>
      <c r="C220" s="66" t="s">
        <v>68</v>
      </c>
      <c r="D220" s="75">
        <v>11200</v>
      </c>
      <c r="E220" s="75">
        <v>0</v>
      </c>
      <c r="F220" s="75">
        <f t="shared" si="134"/>
        <v>11200</v>
      </c>
    </row>
    <row r="221" spans="1:6" x14ac:dyDescent="0.25">
      <c r="A221" s="74" t="s">
        <v>241</v>
      </c>
      <c r="B221" s="74"/>
      <c r="C221" s="74" t="s">
        <v>242</v>
      </c>
      <c r="D221" s="68">
        <f>SUM(D222:D223)</f>
        <v>126397</v>
      </c>
      <c r="E221" s="68">
        <f t="shared" ref="E221" si="135">SUM(E222:E223)</f>
        <v>187364.97</v>
      </c>
      <c r="F221" s="68">
        <f t="shared" ref="F221" si="136">SUM(F222:F223)</f>
        <v>313761.97000000003</v>
      </c>
    </row>
    <row r="222" spans="1:6" x14ac:dyDescent="0.25">
      <c r="A222" s="66" t="s">
        <v>241</v>
      </c>
      <c r="B222" s="66" t="s">
        <v>83</v>
      </c>
      <c r="C222" s="66" t="s">
        <v>84</v>
      </c>
      <c r="D222" s="75">
        <v>122066</v>
      </c>
      <c r="E222" s="75">
        <v>186971.39</v>
      </c>
      <c r="F222" s="75">
        <f t="shared" ref="F222:F223" si="137">SUM(D222:E222)</f>
        <v>309037.39</v>
      </c>
    </row>
    <row r="223" spans="1:6" x14ac:dyDescent="0.25">
      <c r="A223" s="66" t="s">
        <v>241</v>
      </c>
      <c r="B223" s="66" t="s">
        <v>67</v>
      </c>
      <c r="C223" s="66" t="s">
        <v>68</v>
      </c>
      <c r="D223" s="75">
        <v>4331</v>
      </c>
      <c r="E223" s="75">
        <v>393.58</v>
      </c>
      <c r="F223" s="75">
        <f t="shared" si="137"/>
        <v>4724.58</v>
      </c>
    </row>
    <row r="224" spans="1:6" x14ac:dyDescent="0.25">
      <c r="A224" s="74" t="s">
        <v>243</v>
      </c>
      <c r="B224" s="74"/>
      <c r="C224" s="74" t="s">
        <v>267</v>
      </c>
      <c r="D224" s="68">
        <f>+D225</f>
        <v>92500</v>
      </c>
      <c r="E224" s="68">
        <f t="shared" ref="E224" si="138">+E225</f>
        <v>3000</v>
      </c>
      <c r="F224" s="68">
        <f t="shared" ref="F224" si="139">+F225</f>
        <v>95500</v>
      </c>
    </row>
    <row r="225" spans="1:6" x14ac:dyDescent="0.25">
      <c r="A225" s="66" t="s">
        <v>243</v>
      </c>
      <c r="B225" s="66" t="s">
        <v>83</v>
      </c>
      <c r="C225" s="66" t="s">
        <v>84</v>
      </c>
      <c r="D225" s="75">
        <v>92500</v>
      </c>
      <c r="E225" s="75">
        <v>3000</v>
      </c>
      <c r="F225" s="75">
        <f>SUM(D225:E225)</f>
        <v>95500</v>
      </c>
    </row>
    <row r="226" spans="1:6" x14ac:dyDescent="0.25">
      <c r="A226" s="74" t="s">
        <v>244</v>
      </c>
      <c r="B226" s="74"/>
      <c r="C226" s="74" t="s">
        <v>245</v>
      </c>
      <c r="D226" s="68">
        <f>+D227</f>
        <v>9400</v>
      </c>
      <c r="E226" s="68">
        <f t="shared" ref="E226" si="140">+E227</f>
        <v>0</v>
      </c>
      <c r="F226" s="68">
        <f t="shared" ref="F226" si="141">+F227</f>
        <v>9400</v>
      </c>
    </row>
    <row r="227" spans="1:6" x14ac:dyDescent="0.25">
      <c r="A227" s="66" t="s">
        <v>244</v>
      </c>
      <c r="B227" s="66" t="s">
        <v>83</v>
      </c>
      <c r="C227" s="66" t="s">
        <v>84</v>
      </c>
      <c r="D227" s="75">
        <v>9400</v>
      </c>
      <c r="E227" s="75">
        <v>0</v>
      </c>
      <c r="F227" s="75">
        <f>SUM(D227:E227)</f>
        <v>9400</v>
      </c>
    </row>
    <row r="228" spans="1:6" x14ac:dyDescent="0.25">
      <c r="A228" s="74" t="s">
        <v>246</v>
      </c>
      <c r="B228" s="74"/>
      <c r="C228" s="74" t="s">
        <v>247</v>
      </c>
      <c r="D228" s="68">
        <f>+D229</f>
        <v>4100</v>
      </c>
      <c r="E228" s="68">
        <f t="shared" ref="E228" si="142">+E229</f>
        <v>0</v>
      </c>
      <c r="F228" s="68">
        <f t="shared" ref="F228" si="143">+F229</f>
        <v>4100</v>
      </c>
    </row>
    <row r="229" spans="1:6" x14ac:dyDescent="0.25">
      <c r="A229" s="66" t="s">
        <v>246</v>
      </c>
      <c r="B229" s="66" t="s">
        <v>83</v>
      </c>
      <c r="C229" s="66" t="s">
        <v>84</v>
      </c>
      <c r="D229" s="75">
        <v>4100</v>
      </c>
      <c r="E229" s="75">
        <v>0</v>
      </c>
      <c r="F229" s="75">
        <f>SUM(D229:E229)</f>
        <v>4100</v>
      </c>
    </row>
    <row r="230" spans="1:6" x14ac:dyDescent="0.25">
      <c r="A230" s="74" t="s">
        <v>248</v>
      </c>
      <c r="B230" s="74"/>
      <c r="C230" s="74" t="s">
        <v>249</v>
      </c>
      <c r="D230" s="68">
        <f>+D231</f>
        <v>2560</v>
      </c>
      <c r="E230" s="68">
        <f t="shared" ref="E230" si="144">+E231</f>
        <v>0</v>
      </c>
      <c r="F230" s="68">
        <f t="shared" ref="F230" si="145">+F231</f>
        <v>2560</v>
      </c>
    </row>
    <row r="231" spans="1:6" x14ac:dyDescent="0.25">
      <c r="A231" s="66" t="s">
        <v>248</v>
      </c>
      <c r="B231" s="66" t="s">
        <v>83</v>
      </c>
      <c r="C231" s="66" t="s">
        <v>84</v>
      </c>
      <c r="D231" s="75">
        <v>2560</v>
      </c>
      <c r="E231" s="75">
        <v>0</v>
      </c>
      <c r="F231" s="75">
        <f>SUM(D231:E231)</f>
        <v>2560</v>
      </c>
    </row>
    <row r="232" spans="1:6" x14ac:dyDescent="0.25">
      <c r="A232" s="74" t="s">
        <v>250</v>
      </c>
      <c r="B232" s="74"/>
      <c r="C232" s="74" t="s">
        <v>268</v>
      </c>
      <c r="D232" s="68">
        <f>+D233</f>
        <v>6000</v>
      </c>
      <c r="E232" s="68">
        <f t="shared" ref="E232" si="146">+E233</f>
        <v>0</v>
      </c>
      <c r="F232" s="68">
        <f t="shared" ref="F232" si="147">+F233</f>
        <v>6000</v>
      </c>
    </row>
    <row r="233" spans="1:6" x14ac:dyDescent="0.25">
      <c r="A233" s="66" t="s">
        <v>250</v>
      </c>
      <c r="B233" s="66" t="s">
        <v>67</v>
      </c>
      <c r="C233" s="66" t="s">
        <v>68</v>
      </c>
      <c r="D233" s="75">
        <v>6000</v>
      </c>
      <c r="E233" s="75">
        <v>0</v>
      </c>
      <c r="F233" s="75">
        <f>SUM(D233:E233)</f>
        <v>6000</v>
      </c>
    </row>
    <row r="234" spans="1:6" x14ac:dyDescent="0.25">
      <c r="A234" s="74" t="s">
        <v>251</v>
      </c>
      <c r="B234" s="74"/>
      <c r="C234" s="74" t="s">
        <v>252</v>
      </c>
      <c r="D234" s="68">
        <f>SUM(D235:D236)</f>
        <v>101893</v>
      </c>
      <c r="E234" s="68">
        <f t="shared" ref="E234" si="148">SUM(E235:E236)</f>
        <v>53994</v>
      </c>
      <c r="F234" s="68">
        <f t="shared" ref="F234" si="149">SUM(F235:F236)</f>
        <v>155887</v>
      </c>
    </row>
    <row r="235" spans="1:6" x14ac:dyDescent="0.25">
      <c r="A235" s="50" t="s">
        <v>251</v>
      </c>
      <c r="B235" s="50" t="s">
        <v>83</v>
      </c>
      <c r="C235" s="50" t="s">
        <v>84</v>
      </c>
      <c r="D235" s="51">
        <v>0</v>
      </c>
      <c r="E235" s="51">
        <v>3000</v>
      </c>
      <c r="F235" s="51">
        <f t="shared" ref="F235:F236" si="150">SUM(D235:E235)</f>
        <v>3000</v>
      </c>
    </row>
    <row r="236" spans="1:6" x14ac:dyDescent="0.25">
      <c r="A236" s="66" t="s">
        <v>251</v>
      </c>
      <c r="B236" s="66" t="s">
        <v>67</v>
      </c>
      <c r="C236" s="66" t="s">
        <v>68</v>
      </c>
      <c r="D236" s="75">
        <v>101893</v>
      </c>
      <c r="E236" s="75">
        <v>50994</v>
      </c>
      <c r="F236" s="75">
        <f t="shared" si="150"/>
        <v>152887</v>
      </c>
    </row>
    <row r="237" spans="1:6" x14ac:dyDescent="0.25">
      <c r="A237" s="74" t="s">
        <v>253</v>
      </c>
      <c r="B237" s="74"/>
      <c r="C237" s="74" t="s">
        <v>254</v>
      </c>
      <c r="D237" s="68">
        <f>+D238</f>
        <v>110700</v>
      </c>
      <c r="E237" s="68">
        <f t="shared" ref="E237" si="151">+E238</f>
        <v>12700</v>
      </c>
      <c r="F237" s="68">
        <f t="shared" ref="F237" si="152">+F238</f>
        <v>123400</v>
      </c>
    </row>
    <row r="238" spans="1:6" x14ac:dyDescent="0.25">
      <c r="A238" s="66" t="s">
        <v>253</v>
      </c>
      <c r="B238" s="66" t="s">
        <v>67</v>
      </c>
      <c r="C238" s="66" t="s">
        <v>68</v>
      </c>
      <c r="D238" s="75">
        <v>110700</v>
      </c>
      <c r="E238" s="75">
        <v>12700</v>
      </c>
      <c r="F238" s="75">
        <f>SUM(D238:E238)</f>
        <v>123400</v>
      </c>
    </row>
    <row r="239" spans="1:6" x14ac:dyDescent="0.25">
      <c r="A239" s="74" t="s">
        <v>255</v>
      </c>
      <c r="B239" s="74"/>
      <c r="C239" s="74" t="s">
        <v>256</v>
      </c>
      <c r="D239" s="68">
        <f>+D240</f>
        <v>4500</v>
      </c>
      <c r="E239" s="68">
        <f t="shared" ref="E239" si="153">+E240</f>
        <v>0</v>
      </c>
      <c r="F239" s="68">
        <f t="shared" ref="F239" si="154">+F240</f>
        <v>4500</v>
      </c>
    </row>
    <row r="240" spans="1:6" x14ac:dyDescent="0.25">
      <c r="A240" s="66" t="s">
        <v>255</v>
      </c>
      <c r="B240" s="66" t="s">
        <v>67</v>
      </c>
      <c r="C240" s="66" t="s">
        <v>68</v>
      </c>
      <c r="D240" s="75">
        <v>4500</v>
      </c>
      <c r="E240" s="75">
        <v>0</v>
      </c>
      <c r="F240" s="75">
        <f>SUM(D240:E240)</f>
        <v>4500</v>
      </c>
    </row>
  </sheetData>
  <pageMargins left="0.25" right="0.25" top="0.75" bottom="0.75" header="0.3" footer="0.3"/>
  <pageSetup paperSize="9" scale="92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Lisa 1</vt:lpstr>
      <vt:lpstr>Lisa 2</vt:lpstr>
      <vt:lpstr>'Lisa 1'!Prinditiitlid</vt:lpstr>
      <vt:lpstr>'Lisa 2'!Prinditiitlid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Lii</cp:lastModifiedBy>
  <cp:lastPrinted>2016-06-15T06:15:42Z</cp:lastPrinted>
  <dcterms:created xsi:type="dcterms:W3CDTF">2015-10-15T15:48:03Z</dcterms:created>
  <dcterms:modified xsi:type="dcterms:W3CDTF">2016-06-30T07:54:06Z</dcterms:modified>
</cp:coreProperties>
</file>